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2024.12" sheetId="19" r:id="rId1"/>
    <sheet name="2025.1" sheetId="21" r:id="rId2"/>
    <sheet name="2025.2" sheetId="22" r:id="rId3"/>
    <sheet name="2025.3" sheetId="23" r:id="rId4"/>
    <sheet name="2025.4" sheetId="24" r:id="rId5"/>
  </sheets>
  <definedNames>
    <definedName name="_xlnm._FilterDatabase" localSheetId="4" hidden="1">'2025.4'!$A$4:$X$45</definedName>
    <definedName name="_xlnm.Print_Titles" localSheetId="0">'2024.12'!$4:$4</definedName>
    <definedName name="_xlnm.Print_Titles" localSheetId="1">'2025.1'!$4:$4</definedName>
    <definedName name="_xlnm.Print_Titles" localSheetId="2">'2025.2'!$4:$4</definedName>
    <definedName name="_xlnm.Print_Titles" localSheetId="3">'2025.3'!$4:$4</definedName>
    <definedName name="_xlnm.Print_Titles" localSheetId="4">'2025.4'!$4:$4</definedName>
  </definedNames>
  <calcPr calcId="191029"/>
  <pivotCaches>
    <pivotCache cacheId="0" r:id="rId6"/>
    <pivotCache cacheId="1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  <author>admin</author>
  </authors>
  <commentList>
    <comment ref="O2" authorId="0">
      <text>
        <r>
          <rPr>
            <sz val="9"/>
            <rFont val="宋体"/>
            <charset val="134"/>
          </rPr>
          <t>每月必录</t>
        </r>
      </text>
    </comment>
    <comment ref="E3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3月已经验收使用</t>
        </r>
      </text>
    </comment>
    <comment ref="K49" authorId="0">
      <text>
        <r>
          <rPr>
            <sz val="9"/>
            <rFont val="宋体"/>
            <charset val="134"/>
          </rPr>
          <t xml:space="preserve">固定不变
</t>
        </r>
      </text>
    </comment>
  </commentList>
</comments>
</file>

<file path=xl/comments2.xml><?xml version="1.0" encoding="utf-8"?>
<comments xmlns="http://schemas.openxmlformats.org/spreadsheetml/2006/main">
  <authors>
    <author>Administrator</author>
    <author>admin</author>
  </authors>
  <commentList>
    <comment ref="O2" authorId="0">
      <text>
        <r>
          <rPr>
            <sz val="9"/>
            <rFont val="宋体"/>
            <charset val="134"/>
          </rPr>
          <t>每月必录</t>
        </r>
      </text>
    </comment>
    <comment ref="E3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3月已经验收使用</t>
        </r>
      </text>
    </comment>
    <comment ref="K49" authorId="0">
      <text>
        <r>
          <rPr>
            <sz val="9"/>
            <rFont val="宋体"/>
            <charset val="134"/>
          </rPr>
          <t xml:space="preserve">固定不变
</t>
        </r>
      </text>
    </comment>
  </commentList>
</comments>
</file>

<file path=xl/comments3.xml><?xml version="1.0" encoding="utf-8"?>
<comments xmlns="http://schemas.openxmlformats.org/spreadsheetml/2006/main">
  <authors>
    <author>Administrator</author>
    <author>admin</author>
  </authors>
  <commentList>
    <comment ref="O2" authorId="0">
      <text>
        <r>
          <rPr>
            <sz val="9"/>
            <rFont val="宋体"/>
            <charset val="134"/>
          </rPr>
          <t>每月必录</t>
        </r>
      </text>
    </comment>
    <comment ref="E3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3月已经验收使用</t>
        </r>
      </text>
    </comment>
    <comment ref="K49" authorId="0">
      <text>
        <r>
          <rPr>
            <sz val="9"/>
            <rFont val="宋体"/>
            <charset val="134"/>
          </rPr>
          <t xml:space="preserve">固定不变
</t>
        </r>
      </text>
    </comment>
  </commentList>
</comments>
</file>

<file path=xl/comments4.xml><?xml version="1.0" encoding="utf-8"?>
<comments xmlns="http://schemas.openxmlformats.org/spreadsheetml/2006/main">
  <authors>
    <author>Administrator</author>
    <author>admin</author>
  </authors>
  <commentList>
    <comment ref="O2" authorId="0">
      <text>
        <r>
          <rPr>
            <sz val="9"/>
            <rFont val="宋体"/>
            <charset val="134"/>
          </rPr>
          <t>每月必录</t>
        </r>
      </text>
    </comment>
    <comment ref="E3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3月已经验收使用</t>
        </r>
      </text>
    </comment>
    <comment ref="K49" authorId="0">
      <text>
        <r>
          <rPr>
            <sz val="9"/>
            <rFont val="宋体"/>
            <charset val="134"/>
          </rPr>
          <t xml:space="preserve">固定不变
</t>
        </r>
      </text>
    </comment>
  </commentList>
</comments>
</file>

<file path=xl/comments5.xml><?xml version="1.0" encoding="utf-8"?>
<comments xmlns="http://schemas.openxmlformats.org/spreadsheetml/2006/main">
  <authors>
    <author>Administrator</author>
    <author>admin</author>
  </authors>
  <commentList>
    <comment ref="P2" authorId="0">
      <text>
        <r>
          <rPr>
            <sz val="9"/>
            <rFont val="宋体"/>
            <charset val="134"/>
          </rPr>
          <t>每月必录</t>
        </r>
      </text>
    </comment>
    <comment ref="F3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3月已经验收使用</t>
        </r>
      </text>
    </comment>
    <comment ref="L49" authorId="0">
      <text>
        <r>
          <rPr>
            <sz val="9"/>
            <rFont val="宋体"/>
            <charset val="134"/>
          </rPr>
          <t xml:space="preserve">固定不变
</t>
        </r>
      </text>
    </comment>
  </commentList>
</comments>
</file>

<file path=xl/sharedStrings.xml><?xml version="1.0" encoding="utf-8"?>
<sst xmlns="http://schemas.openxmlformats.org/spreadsheetml/2006/main" count="1248" uniqueCount="89">
  <si>
    <t>2024年12月固定资产清单</t>
  </si>
  <si>
    <t xml:space="preserve">单位：广西蓝天航空职业学院附属中等职业技术学校                                                                                                                                         </t>
  </si>
  <si>
    <t>月份:</t>
  </si>
  <si>
    <t>资产名称</t>
  </si>
  <si>
    <t>类别</t>
  </si>
  <si>
    <t>供应商</t>
  </si>
  <si>
    <t>使用部门</t>
  </si>
  <si>
    <t>入账日期</t>
  </si>
  <si>
    <t>计量单位</t>
  </si>
  <si>
    <t>数量</t>
  </si>
  <si>
    <t>固定资产原值</t>
  </si>
  <si>
    <t>开始折旧月份</t>
  </si>
  <si>
    <t>预计净残值5%</t>
  </si>
  <si>
    <t>折旧月數</t>
  </si>
  <si>
    <t>月折旧额</t>
  </si>
  <si>
    <t>已折旧月份</t>
  </si>
  <si>
    <t>累计折旧额</t>
  </si>
  <si>
    <t>净值</t>
  </si>
  <si>
    <t>最后折旧月折旧额</t>
  </si>
  <si>
    <t>铁架床</t>
  </si>
  <si>
    <t>通用设备</t>
  </si>
  <si>
    <t>广西禤礼康贸易有限公司</t>
  </si>
  <si>
    <t>张</t>
  </si>
  <si>
    <t>电脑</t>
  </si>
  <si>
    <t>电子设备</t>
  </si>
  <si>
    <t>来宾市合吉贸易有限公司</t>
  </si>
  <si>
    <t>台</t>
  </si>
  <si>
    <t>无线POS刷卡机</t>
  </si>
  <si>
    <t>财务部</t>
  </si>
  <si>
    <t>办公桌</t>
  </si>
  <si>
    <t>来宾市兴宾区青贵家具店</t>
  </si>
  <si>
    <t>办公室</t>
  </si>
  <si>
    <t>个</t>
  </si>
  <si>
    <t>电脑椅</t>
  </si>
  <si>
    <t>文件柜</t>
  </si>
  <si>
    <t>广西麦特松商贸有限公司</t>
  </si>
  <si>
    <t>沙发</t>
  </si>
  <si>
    <t>来宾市兴宾区来晔家居城</t>
  </si>
  <si>
    <t>美的柜机空调</t>
  </si>
  <si>
    <t>四川世纪美程制冷设备有限公司</t>
  </si>
  <si>
    <t>打印机兄弟DCP-7080D</t>
  </si>
  <si>
    <t>南宁京东达资贸易有限公司</t>
  </si>
  <si>
    <t>学生科</t>
  </si>
  <si>
    <t>南宁市猎仁电子产品经营部</t>
  </si>
  <si>
    <t>套</t>
  </si>
  <si>
    <t>打印机</t>
  </si>
  <si>
    <t>电脑桌</t>
  </si>
  <si>
    <t>教学仪器设备</t>
  </si>
  <si>
    <t>南宁轩鑫办公用品有限责任公司</t>
  </si>
  <si>
    <t>学生凳</t>
  </si>
  <si>
    <t>洛阳光束进出口贸易有限公司</t>
  </si>
  <si>
    <t>显示器</t>
  </si>
  <si>
    <t>南宁佰拓电子科技有限公司</t>
  </si>
  <si>
    <t>组装电脑</t>
  </si>
  <si>
    <t>交换机</t>
  </si>
  <si>
    <t>幕布</t>
  </si>
  <si>
    <t>块</t>
  </si>
  <si>
    <t>投影仪</t>
  </si>
  <si>
    <t>音箱</t>
  </si>
  <si>
    <t>功放机</t>
  </si>
  <si>
    <t>电脑桌凳</t>
  </si>
  <si>
    <t>话筒</t>
  </si>
  <si>
    <t>交换机柜</t>
  </si>
  <si>
    <t>招生办</t>
  </si>
  <si>
    <t>办公椅</t>
  </si>
  <si>
    <t>实木沙发</t>
  </si>
  <si>
    <t>广西心芯心达教育科技有限公司</t>
  </si>
  <si>
    <t>厦门京东东和贸易有限公司</t>
  </si>
  <si>
    <t>来宾市杰诚现代办公设备有限责任公司</t>
  </si>
  <si>
    <t>来宾市兴宾区理德办公用品经营部</t>
  </si>
  <si>
    <t>组</t>
  </si>
  <si>
    <t>特美声SL15-31拉杆音箱</t>
  </si>
  <si>
    <t>打印机兄弟MFC-9350CD</t>
  </si>
  <si>
    <t>人事部</t>
  </si>
  <si>
    <t>世友文件柜</t>
  </si>
  <si>
    <t>总计</t>
  </si>
  <si>
    <t>审核人：</t>
  </si>
  <si>
    <t>制表人：</t>
  </si>
  <si>
    <t>求和项:月折旧额</t>
  </si>
  <si>
    <t>每月必录：</t>
  </si>
  <si>
    <t>(空白)</t>
  </si>
  <si>
    <t>2025年3月固定资产清单</t>
  </si>
  <si>
    <t>2025年4月固定资产清单</t>
  </si>
  <si>
    <t>序号</t>
  </si>
  <si>
    <t>求和项:固定资产原值</t>
  </si>
  <si>
    <t>自有</t>
  </si>
  <si>
    <t>普教</t>
  </si>
  <si>
    <t>蓝天</t>
  </si>
  <si>
    <t>道远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</si>
</sst>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_-* #,##0.00_-;\-* #,##0.00_-;_-* &quot;-&quot;??_-;_-@_-"/>
    <numFmt numFmtId="178" formatCode="#,##0.00_ "/>
    <numFmt numFmtId="179" formatCode="0_);\(0\)"/>
    <numFmt numFmtId="180" formatCode="#,##0.00_);\(#,##0.00\)"/>
    <numFmt numFmtId="181" formatCode="yyyy&quot;年&quot;m&quot;月&quot;;@"/>
    <numFmt numFmtId="182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4" fontId="1" fillId="0" borderId="1" xfId="0" applyNumberFormat="1" applyFont="1" applyFill="1" applyBorder="1" applyAlignment="1" applyProtection="1">
      <alignment horizontal="left" vertical="center"/>
    </xf>
    <xf numFmtId="14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176" fontId="1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177" fontId="1" fillId="0" borderId="0" xfId="1" applyNumberFormat="1" applyFont="1" applyAlignment="1">
      <alignment horizontal="center"/>
    </xf>
    <xf numFmtId="0" fontId="5" fillId="0" borderId="1" xfId="0" applyFont="1" applyFill="1" applyBorder="1" applyAlignment="1"/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7" fontId="1" fillId="0" borderId="0" xfId="1" applyNumberFormat="1" applyFont="1" applyAlignment="1">
      <alignment vertical="center"/>
    </xf>
    <xf numFmtId="179" fontId="1" fillId="0" borderId="0" xfId="1" applyNumberFormat="1" applyFont="1" applyAlignment="1">
      <alignment vertical="center"/>
    </xf>
    <xf numFmtId="180" fontId="1" fillId="0" borderId="0" xfId="1" applyNumberFormat="1" applyFont="1" applyAlignment="1">
      <alignment horizontal="right" vertical="center"/>
    </xf>
    <xf numFmtId="181" fontId="1" fillId="0" borderId="0" xfId="1" applyNumberFormat="1" applyFont="1" applyAlignment="1">
      <alignment horizontal="left" vertical="center"/>
    </xf>
    <xf numFmtId="177" fontId="3" fillId="0" borderId="1" xfId="1" applyNumberFormat="1" applyFont="1" applyBorder="1" applyAlignment="1">
      <alignment horizontal="center" vertical="center" wrapText="1"/>
    </xf>
    <xf numFmtId="179" fontId="3" fillId="0" borderId="1" xfId="1" applyNumberFormat="1" applyFont="1" applyBorder="1" applyAlignment="1">
      <alignment horizontal="center" vertical="center" wrapText="1"/>
    </xf>
    <xf numFmtId="180" fontId="3" fillId="0" borderId="1" xfId="1" applyNumberFormat="1" applyFont="1" applyBorder="1" applyAlignment="1">
      <alignment horizontal="center" vertical="center" wrapText="1"/>
    </xf>
    <xf numFmtId="177" fontId="1" fillId="0" borderId="1" xfId="1" applyNumberFormat="1" applyFont="1" applyBorder="1" applyAlignment="1">
      <alignment horizontal="center" vertical="center" wrapText="1"/>
    </xf>
    <xf numFmtId="182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1" applyNumberFormat="1" applyFont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 wrapText="1"/>
    </xf>
    <xf numFmtId="180" fontId="1" fillId="0" borderId="1" xfId="1" applyNumberFormat="1" applyFont="1" applyBorder="1" applyAlignment="1">
      <alignment horizontal="center" vertical="center" wrapText="1"/>
    </xf>
    <xf numFmtId="178" fontId="1" fillId="0" borderId="1" xfId="1" applyNumberFormat="1" applyFont="1" applyBorder="1" applyAlignment="1">
      <alignment horizontal="center" vertical="center" wrapText="1"/>
    </xf>
    <xf numFmtId="177" fontId="1" fillId="0" borderId="1" xfId="1" applyNumberFormat="1" applyFont="1" applyBorder="1" applyAlignment="1">
      <alignment horizontal="center" vertical="center"/>
    </xf>
    <xf numFmtId="177" fontId="1" fillId="0" borderId="1" xfId="1" applyNumberFormat="1" applyFont="1" applyBorder="1" applyAlignment="1">
      <alignment horizontal="center"/>
    </xf>
    <xf numFmtId="177" fontId="1" fillId="0" borderId="1" xfId="1" applyNumberFormat="1" applyFont="1" applyFill="1" applyBorder="1" applyAlignment="1">
      <alignment horizontal="center"/>
    </xf>
    <xf numFmtId="179" fontId="1" fillId="0" borderId="1" xfId="1" applyNumberFormat="1" applyFont="1" applyFill="1" applyBorder="1" applyAlignment="1">
      <alignment horizontal="center" vertical="center" wrapText="1"/>
    </xf>
    <xf numFmtId="180" fontId="1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/>
    </xf>
    <xf numFmtId="14" fontId="1" fillId="2" borderId="0" xfId="0" applyNumberFormat="1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14" fontId="1" fillId="0" borderId="0" xfId="0" applyNumberFormat="1" applyFont="1" applyFill="1" applyBorder="1" applyAlignment="1">
      <alignment horizontal="right"/>
    </xf>
    <xf numFmtId="179" fontId="1" fillId="0" borderId="0" xfId="1" applyNumberFormat="1" applyFont="1" applyAlignment="1"/>
    <xf numFmtId="177" fontId="1" fillId="0" borderId="0" xfId="1" applyNumberFormat="1" applyFont="1" applyAlignment="1"/>
    <xf numFmtId="180" fontId="1" fillId="0" borderId="0" xfId="1" applyNumberFormat="1" applyFont="1" applyAlignment="1"/>
    <xf numFmtId="180" fontId="1" fillId="0" borderId="0" xfId="1" applyNumberFormat="1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8" fontId="0" fillId="0" borderId="1" xfId="0" applyNumberFormat="1" applyBorder="1">
      <alignment vertical="center"/>
    </xf>
    <xf numFmtId="176" fontId="1" fillId="0" borderId="1" xfId="0" applyNumberFormat="1" applyFont="1" applyFill="1" applyBorder="1" applyAlignment="1" applyProtection="1">
      <alignment horizontal="left" vertical="center"/>
    </xf>
    <xf numFmtId="176" fontId="1" fillId="0" borderId="1" xfId="0" applyNumberFormat="1" applyFont="1" applyFill="1" applyBorder="1" applyAlignment="1">
      <alignment horizontal="left"/>
    </xf>
    <xf numFmtId="14" fontId="1" fillId="2" borderId="0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2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654.9321527778" refreshedBy="Administrator" recordCount="38">
  <cacheSource type="worksheet">
    <worksheetSource ref="A1:A1" sheet="2024.12"/>
  </cacheSource>
  <cacheFields count="15">
    <cacheField name="资产名称" numFmtId="0">
      <sharedItems count="26">
        <s v="铁架床"/>
        <s v="电脑"/>
        <s v="无线POS刷卡机"/>
        <s v="办公桌"/>
        <s v="电脑椅"/>
        <s v="文件柜"/>
        <s v="沙发"/>
        <s v="美的柜机空调"/>
        <s v="打印机兄弟DCP-7080D"/>
        <s v="打印机"/>
        <s v="电脑桌"/>
        <s v="学生凳"/>
        <s v="显示器"/>
        <s v="组装电脑"/>
        <s v="交换机"/>
        <s v="幕布"/>
        <s v="投影仪"/>
        <s v="音箱"/>
        <s v="功放机"/>
        <s v="电脑桌凳"/>
        <s v="话筒"/>
        <s v="交换机柜"/>
        <s v="办公椅"/>
        <s v="实木沙发"/>
        <s v="特美声SL15-31拉杆音箱"/>
        <s v="打印机兄弟MFC-9350CD"/>
      </sharedItems>
    </cacheField>
    <cacheField name="类别" numFmtId="0">
      <sharedItems count="3">
        <s v="通用设备"/>
        <s v="电子设备"/>
        <s v="教学仪器设备"/>
      </sharedItems>
    </cacheField>
    <cacheField name="供应商" numFmtId="0">
      <sharedItems containsBlank="1" count="16">
        <s v="广西禤礼康贸易有限公司"/>
        <s v="来宾市合吉贸易有限公司"/>
        <m/>
        <s v="来宾市兴宾区青贵家具店"/>
        <s v="广西麦特松商贸有限公司"/>
        <s v="来宾市兴宾区来晔家居城"/>
        <s v="四川世纪美程制冷设备有限公司"/>
        <s v="南宁京东达资贸易有限公司"/>
        <s v="南宁市猎仁电子产品经营部"/>
        <s v="南宁轩鑫办公用品有限责任公司"/>
        <s v="洛阳光束进出口贸易有限公司"/>
        <s v="南宁佰拓电子科技有限公司"/>
        <s v="广西心芯心达教育科技有限公司"/>
        <s v="厦门京东东和贸易有限公司"/>
        <s v="来宾市杰诚现代办公设备有限责任公司"/>
        <s v="来宾市兴宾区理德办公用品经营部"/>
      </sharedItems>
    </cacheField>
    <cacheField name="使用部门" numFmtId="0">
      <sharedItems containsBlank="1" count="5">
        <m/>
        <s v="财务部"/>
        <s v="办公室"/>
        <s v="学生科"/>
        <s v="招生办"/>
      </sharedItems>
    </cacheField>
    <cacheField name="入账日期" numFmtId="14">
      <sharedItems containsSemiMixedTypes="0" containsString="0" containsNonDate="0" containsDate="1" minDate="2016-10-31T00:00:00" maxDate="2023-12-29T00:00:00" count="12">
        <d v="2016-10-31T00:00:00"/>
        <d v="2018-09-20T00:00:00"/>
        <d v="2020-05-31T00:00:00"/>
        <d v="2020-09-30T00:00:00"/>
        <d v="2020-11-10T00:00:00"/>
        <d v="2020-12-30T00:00:00"/>
        <d v="2021-02-28T00:00:00"/>
        <d v="2021-04-30T00:00:00"/>
        <d v="2021-07-31T00:00:00"/>
        <d v="2022-06-01T00:00:00"/>
        <d v="2023-12-12T00:00:00"/>
        <d v="2023-12-29T00:00:00"/>
      </sharedItems>
    </cacheField>
    <cacheField name="计量单位" numFmtId="14">
      <sharedItems count="6">
        <s v="张"/>
        <s v="台"/>
        <s v="个"/>
        <s v="套"/>
        <s v="块"/>
        <s v="组"/>
      </sharedItems>
    </cacheField>
    <cacheField name="数量" numFmtId="176">
      <sharedItems containsSemiMixedTypes="0" containsString="0" containsNumber="1" containsInteger="1" minValue="0" maxValue="1300" count="17">
        <n v="1300"/>
        <n v="20"/>
        <n v="3"/>
        <n v="10"/>
        <n v="2"/>
        <n v="6"/>
        <n v="1"/>
        <n v="80"/>
        <n v="160"/>
        <n v="200"/>
        <n v="146"/>
        <n v="9"/>
        <n v="4"/>
        <n v="196"/>
        <n v="5"/>
        <n v="7"/>
        <n v="12"/>
      </sharedItems>
    </cacheField>
    <cacheField name="固定资产原值" numFmtId="177">
      <sharedItems containsSemiMixedTypes="0" containsString="0" containsNumber="1" containsInteger="1" minValue="0" maxValue="792800" count="36">
        <n v="455000"/>
        <n v="38000"/>
        <n v="4500"/>
        <n v="4800"/>
        <n v="1200"/>
        <n v="820"/>
        <n v="13482"/>
        <n v="2350"/>
        <n v="7368"/>
        <n v="1449"/>
        <n v="11065"/>
        <n v="1160"/>
        <n v="19600"/>
        <n v="7600"/>
        <n v="1222"/>
        <n v="200000"/>
        <n v="792800"/>
        <n v="22500"/>
        <n v="3000"/>
        <n v="5300"/>
        <n v="720"/>
        <n v="98000"/>
        <n v="2080"/>
        <n v="600"/>
        <n v="2525"/>
        <n v="525"/>
        <n v="1600"/>
        <n v="14070"/>
        <n v="2888"/>
        <n v="1494"/>
        <n v="4200"/>
        <n v="20100"/>
        <n v="7800"/>
        <n v="1080"/>
        <n v="1850"/>
        <n v="5600"/>
      </sharedItems>
    </cacheField>
    <cacheField name="开始折旧月份" numFmtId="14">
      <sharedItems containsSemiMixedTypes="0" containsString="0" containsNonDate="0" containsDate="1" minDate="2016-11-01T00:00:00" maxDate="2023-01-01T00:00:00" count="11">
        <d v="2016-11-01T00:00:00"/>
        <d v="2018-10-01T00:00:00"/>
        <d v="2020-06-01T00:00:00"/>
        <d v="2020-10-01T00:00:00"/>
        <d v="2020-12-01T00:00:00"/>
        <d v="2021-01-01T00:00:00"/>
        <d v="2021-03-01T00:00:00"/>
        <d v="2021-05-01T00:00:00"/>
        <d v="2021-08-01T00:00:00"/>
        <d v="2022-07-01T00:00:00"/>
        <d v="2023-01-01T00:00:00"/>
      </sharedItems>
    </cacheField>
    <cacheField name="预计净残值5%" numFmtId="182">
      <sharedItems containsSemiMixedTypes="0" containsString="0" containsNumber="1" minValue="0" maxValue="39640" count="36">
        <n v="22750"/>
        <n v="1900"/>
        <n v="225"/>
        <n v="240"/>
        <n v="60"/>
        <n v="41"/>
        <n v="674.1"/>
        <n v="117.5"/>
        <n v="368.4"/>
        <n v="72.45"/>
        <n v="553.25"/>
        <n v="58"/>
        <n v="980"/>
        <n v="380"/>
        <n v="61.1"/>
        <n v="10000"/>
        <n v="39640"/>
        <n v="1125"/>
        <n v="150"/>
        <n v="265"/>
        <n v="36"/>
        <n v="4900"/>
        <n v="104"/>
        <n v="30"/>
        <n v="126.25"/>
        <n v="26.25"/>
        <n v="80"/>
        <n v="703.5"/>
        <n v="144.4"/>
        <n v="74.7"/>
        <n v="210"/>
        <n v="1005"/>
        <n v="390"/>
        <n v="54"/>
        <n v="92.5"/>
        <n v="280"/>
      </sharedItems>
    </cacheField>
    <cacheField name="折旧月數" numFmtId="179">
      <sharedItems containsSemiMixedTypes="0" containsString="0" containsNumber="1" containsInteger="1" minValue="0" maxValue="36" count="1">
        <n v="36"/>
      </sharedItems>
    </cacheField>
    <cacheField name="月折旧额" numFmtId="0">
      <sharedItems containsString="0" containsBlank="1" containsNumber="1" minValue="0" maxValue="530.42" count="8">
        <m/>
        <n v="39.43"/>
        <n v="110.83"/>
        <n v="530.42"/>
        <n v="205.83"/>
        <n v="28.5"/>
        <n v="48.82"/>
        <n v="147.78"/>
      </sharedItems>
    </cacheField>
    <cacheField name="已折旧月份" numFmtId="1">
      <sharedItems containsSemiMixedTypes="0" containsString="0" containsNumber="1" containsInteger="1" minValue="0" maxValue="36" count="4">
        <n v="36"/>
        <n v="35"/>
        <n v="24"/>
        <n v="6"/>
      </sharedItems>
    </cacheField>
    <cacheField name="累计折旧额" numFmtId="180">
      <sharedItems containsSemiMixedTypes="0" containsString="0" containsNumber="1" minValue="0" maxValue="753159.96" count="36">
        <n v="432250"/>
        <n v="36100"/>
        <n v="4275"/>
        <n v="4560.12"/>
        <n v="1140.12"/>
        <n v="779.04"/>
        <n v="12808.08"/>
        <n v="2232.36"/>
        <n v="6999.48"/>
        <n v="1376.64"/>
        <n v="10511.64"/>
        <n v="1101.96"/>
        <n v="18619.92"/>
        <n v="7220.16"/>
        <n v="1161"/>
        <n v="190000.08"/>
        <n v="753159.96"/>
        <n v="21375"/>
        <n v="2850.12"/>
        <n v="5034.96"/>
        <n v="684"/>
        <n v="93099.96"/>
        <n v="1976.04"/>
        <n v="569.88"/>
        <n v="2398.68"/>
        <n v="498.6"/>
        <n v="1519.92"/>
        <n v="13366.44"/>
        <n v="2743.56"/>
        <n v="1380.05"/>
        <n v="3879.05"/>
        <n v="18564.7"/>
        <n v="4939.92"/>
        <n v="171"/>
        <n v="292.92"/>
        <n v="886.68"/>
      </sharedItems>
    </cacheField>
    <cacheField name="净值" numFmtId="180">
      <sharedItems containsSemiMixedTypes="0" containsString="0" containsNumber="1" minValue="0" maxValue="39640.04" count="36">
        <n v="22750"/>
        <n v="1900"/>
        <n v="225"/>
        <n v="239.88"/>
        <n v="59.8800000000001"/>
        <n v="40.96"/>
        <n v="673.92"/>
        <n v="117.64"/>
        <n v="368.52"/>
        <n v="72.3599999999999"/>
        <n v="553.360000000001"/>
        <n v="58.04"/>
        <n v="980.079999999998"/>
        <n v="379.84"/>
        <n v="61"/>
        <n v="9999.92000000001"/>
        <n v="39640.04"/>
        <n v="1125"/>
        <n v="149.88"/>
        <n v="265.039999999999"/>
        <n v="36"/>
        <n v="4900.03999999999"/>
        <n v="103.96"/>
        <n v="30.12"/>
        <n v="126.32"/>
        <n v="26.4"/>
        <n v="80.0799999999999"/>
        <n v="703.559999999999"/>
        <n v="144.44"/>
        <n v="113.95"/>
        <n v="320.95"/>
        <n v="1535.3"/>
        <n v="2860.08"/>
        <n v="909"/>
        <n v="1557.08"/>
        <n v="4713.32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812.7217013889" refreshedBy="Administrator" recordCount="40">
  <cacheSource type="worksheet">
    <worksheetSource ref="A4:P44" sheet="2025.4"/>
  </cacheSource>
  <cacheFields count="16">
    <cacheField name="序号" numFmtId="0">
      <sharedItems containsSemiMixedTypes="0" containsString="0" containsNumber="1" containsInteger="1" minValue="1" maxValue="40" count="40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</sharedItems>
    </cacheField>
    <cacheField name="资产名称" numFmtId="0">
      <sharedItems count="27">
        <s v="铁架床"/>
        <s v="电脑"/>
        <s v="无线POS刷卡机"/>
        <s v="办公桌"/>
        <s v="电脑椅"/>
        <s v="文件柜"/>
        <s v="沙发"/>
        <s v="美的柜机空调"/>
        <s v="打印机兄弟DCP-7080D"/>
        <s v="打印机"/>
        <s v="电脑桌"/>
        <s v="学生凳"/>
        <s v="显示器"/>
        <s v="组装电脑"/>
        <s v="交换机"/>
        <s v="幕布"/>
        <s v="投影仪"/>
        <s v="音箱"/>
        <s v="功放机"/>
        <s v="电脑桌凳"/>
        <s v="话筒"/>
        <s v="交换机柜"/>
        <s v="办公椅"/>
        <s v="实木沙发"/>
        <s v="特美声SL15-31拉杆音箱"/>
        <s v="打印机兄弟MFC-9350CD"/>
        <s v="世友文件柜"/>
      </sharedItems>
    </cacheField>
    <cacheField name="类别" numFmtId="0">
      <sharedItems count="3">
        <s v="通用设备"/>
        <s v="电子设备"/>
        <s v="教学仪器设备"/>
      </sharedItems>
    </cacheField>
    <cacheField name="供应商" numFmtId="0">
      <sharedItems containsBlank="1" count="16">
        <s v="广西禤礼康贸易有限公司"/>
        <s v="来宾市合吉贸易有限公司"/>
        <m/>
        <s v="来宾市兴宾区青贵家具店"/>
        <s v="广西麦特松商贸有限公司"/>
        <s v="来宾市兴宾区来晔家居城"/>
        <s v="四川世纪美程制冷设备有限公司"/>
        <s v="南宁京东达资贸易有限公司"/>
        <s v="南宁市猎仁电子产品经营部"/>
        <s v="南宁轩鑫办公用品有限责任公司"/>
        <s v="洛阳光束进出口贸易有限公司"/>
        <s v="南宁佰拓电子科技有限公司"/>
        <s v="广西心芯心达教育科技有限公司"/>
        <s v="厦门京东东和贸易有限公司"/>
        <s v="来宾市杰诚现代办公设备有限责任公司"/>
        <s v="来宾市兴宾区理德办公用品经营部"/>
      </sharedItems>
    </cacheField>
    <cacheField name="使用部门" numFmtId="0">
      <sharedItems containsBlank="1" count="6">
        <m/>
        <s v="财务部"/>
        <s v="办公室"/>
        <s v="学生科"/>
        <s v="招生办"/>
        <s v="人事部"/>
      </sharedItems>
    </cacheField>
    <cacheField name="入账日期" numFmtId="14">
      <sharedItems containsSemiMixedTypes="0" containsString="0" containsNonDate="0" containsDate="1" minDate="2016-10-31T00:00:00" maxDate="2024-11-25T00:00:00" count="14">
        <d v="2016-10-31T00:00:00"/>
        <d v="2018-09-20T00:00:00"/>
        <d v="2020-05-31T00:00:00"/>
        <d v="2020-09-30T00:00:00"/>
        <d v="2020-11-10T00:00:00"/>
        <d v="2020-12-30T00:00:00"/>
        <d v="2021-02-28T00:00:00"/>
        <d v="2021-04-30T00:00:00"/>
        <d v="2021-07-31T00:00:00"/>
        <d v="2022-06-01T00:00:00"/>
        <d v="2023-12-12T00:00:00"/>
        <d v="2023-12-29T00:00:00"/>
        <d v="2024-11-25T00:00:00"/>
        <d v="2024-11-07T00:00:00"/>
      </sharedItems>
    </cacheField>
    <cacheField name="计量单位" numFmtId="14">
      <sharedItems count="6">
        <s v="张"/>
        <s v="台"/>
        <s v="个"/>
        <s v="套"/>
        <s v="块"/>
        <s v="组"/>
      </sharedItems>
    </cacheField>
    <cacheField name="数量" numFmtId="176">
      <sharedItems containsSemiMixedTypes="0" containsString="0" containsNumber="1" containsInteger="1" minValue="1" maxValue="1300" count="18">
        <n v="1300"/>
        <n v="20"/>
        <n v="3"/>
        <n v="10"/>
        <n v="2"/>
        <n v="6"/>
        <n v="1"/>
        <n v="80"/>
        <n v="160"/>
        <n v="200"/>
        <n v="146"/>
        <n v="9"/>
        <n v="4"/>
        <n v="196"/>
        <n v="5"/>
        <n v="7"/>
        <n v="12"/>
        <n v="16"/>
      </sharedItems>
    </cacheField>
    <cacheField name="固定资产原值" numFmtId="177">
      <sharedItems containsSemiMixedTypes="0" containsString="0" containsNumber="1" containsInteger="1" minValue="525" maxValue="792800" count="38">
        <n v="455000"/>
        <n v="38000"/>
        <n v="4500"/>
        <n v="4800"/>
        <n v="1200"/>
        <n v="820"/>
        <n v="13482"/>
        <n v="2350"/>
        <n v="7368"/>
        <n v="1449"/>
        <n v="11065"/>
        <n v="1160"/>
        <n v="19600"/>
        <n v="7600"/>
        <n v="1222"/>
        <n v="200000"/>
        <n v="792800"/>
        <n v="22500"/>
        <n v="3000"/>
        <n v="5300"/>
        <n v="720"/>
        <n v="98000"/>
        <n v="2080"/>
        <n v="600"/>
        <n v="2525"/>
        <n v="525"/>
        <n v="1600"/>
        <n v="14070"/>
        <n v="2888"/>
        <n v="1494"/>
        <n v="4200"/>
        <n v="20100"/>
        <n v="7800"/>
        <n v="1080"/>
        <n v="1850"/>
        <n v="5600"/>
        <n v="2500"/>
        <n v="7760"/>
      </sharedItems>
    </cacheField>
    <cacheField name="开始折旧月份" numFmtId="14">
      <sharedItems containsSemiMixedTypes="0" containsString="0" containsNonDate="0" containsDate="1" minDate="2016-11-01T00:00:00" maxDate="2024-12-01T00:00:00" count="12">
        <d v="2016-11-01T00:00:00"/>
        <d v="2018-10-01T00:00:00"/>
        <d v="2020-06-01T00:00:00"/>
        <d v="2020-10-01T00:00:00"/>
        <d v="2020-12-01T00:00:00"/>
        <d v="2021-01-01T00:00:00"/>
        <d v="2021-03-01T00:00:00"/>
        <d v="2021-05-01T00:00:00"/>
        <d v="2021-08-01T00:00:00"/>
        <d v="2022-07-01T00:00:00"/>
        <d v="2023-01-01T00:00:00"/>
        <d v="2024-12-01T00:00:00"/>
      </sharedItems>
    </cacheField>
    <cacheField name="预计净残值5%" numFmtId="182">
      <sharedItems containsSemiMixedTypes="0" containsString="0" containsNumber="1" minValue="26.25" maxValue="39640" count="38">
        <n v="22750"/>
        <n v="1900"/>
        <n v="225"/>
        <n v="240"/>
        <n v="60"/>
        <n v="41"/>
        <n v="674.1"/>
        <n v="117.5"/>
        <n v="368.4"/>
        <n v="72.45"/>
        <n v="553.25"/>
        <n v="58"/>
        <n v="980"/>
        <n v="380"/>
        <n v="61.1"/>
        <n v="10000"/>
        <n v="39640"/>
        <n v="1125"/>
        <n v="150"/>
        <n v="265"/>
        <n v="36"/>
        <n v="4900"/>
        <n v="104"/>
        <n v="30"/>
        <n v="126.25"/>
        <n v="26.25"/>
        <n v="80"/>
        <n v="703.5"/>
        <n v="144.4"/>
        <n v="74.7"/>
        <n v="210"/>
        <n v="1005"/>
        <n v="390"/>
        <n v="54"/>
        <n v="92.5"/>
        <n v="280"/>
        <n v="125"/>
        <n v="388"/>
      </sharedItems>
    </cacheField>
    <cacheField name="折旧月數" numFmtId="179">
      <sharedItems containsSemiMixedTypes="0" containsString="0" containsNumber="1" containsInteger="1" minValue="36" maxValue="36" count="1">
        <n v="36"/>
      </sharedItems>
    </cacheField>
    <cacheField name="月折旧额" numFmtId="0">
      <sharedItems containsString="0" containsBlank="1" containsNumber="1" minValue="28.5" maxValue="205.83" count="7">
        <m/>
        <n v="205.83"/>
        <n v="28.5"/>
        <n v="48.82"/>
        <n v="147.78"/>
        <n v="65.97"/>
        <n v="204.78"/>
      </sharedItems>
    </cacheField>
    <cacheField name="已折旧月份" numFmtId="1">
      <sharedItems containsSemiMixedTypes="0" containsString="0" containsNumber="1" containsInteger="1" minValue="5" maxValue="36" count="4">
        <n v="36"/>
        <n v="34"/>
        <n v="16"/>
        <n v="5"/>
      </sharedItems>
    </cacheField>
    <cacheField name="累计折旧额" numFmtId="180">
      <sharedItems containsSemiMixedTypes="0" containsString="0" containsNumber="1" minValue="329.85" maxValue="753159.96" count="38">
        <n v="432250"/>
        <n v="36100"/>
        <n v="4275"/>
        <n v="4560.12"/>
        <n v="1140.12"/>
        <n v="779.04"/>
        <n v="12808.08"/>
        <n v="2232.36"/>
        <n v="6999.48"/>
        <n v="1376.64"/>
        <n v="10511.64"/>
        <n v="1101.96"/>
        <n v="18619.92"/>
        <n v="7220.16"/>
        <n v="1161"/>
        <n v="190000.08"/>
        <n v="753159.96"/>
        <n v="21375"/>
        <n v="2850.12"/>
        <n v="5034.96"/>
        <n v="684"/>
        <n v="93099.96"/>
        <n v="1976.04"/>
        <n v="569.88"/>
        <n v="2398.68"/>
        <n v="498.6"/>
        <n v="1519.92"/>
        <n v="13366.44"/>
        <n v="2743.56"/>
        <n v="1419.48"/>
        <n v="3989.88"/>
        <n v="19095.12"/>
        <n v="6998.22"/>
        <n v="456"/>
        <n v="781.12"/>
        <n v="2364.48"/>
        <n v="329.85"/>
        <n v="1023.9"/>
      </sharedItems>
    </cacheField>
    <cacheField name="净值" numFmtId="180">
      <sharedItems containsSemiMixedTypes="0" containsString="0" containsNumber="1" minValue="26.4" maxValue="39640.04" count="38">
        <n v="22750"/>
        <n v="1900"/>
        <n v="225"/>
        <n v="239.88"/>
        <n v="59.8800000000001"/>
        <n v="40.96"/>
        <n v="673.92"/>
        <n v="117.64"/>
        <n v="368.52"/>
        <n v="72.3599999999999"/>
        <n v="553.360000000001"/>
        <n v="58.04"/>
        <n v="980.079999999998"/>
        <n v="379.84"/>
        <n v="61"/>
        <n v="9999.92000000001"/>
        <n v="39640.04"/>
        <n v="1125"/>
        <n v="149.88"/>
        <n v="265.039999999999"/>
        <n v="36"/>
        <n v="4900.03999999999"/>
        <n v="103.96"/>
        <n v="30.12"/>
        <n v="126.32"/>
        <n v="26.4"/>
        <n v="80.0799999999999"/>
        <n v="703.559999999999"/>
        <n v="144.44"/>
        <n v="74.52"/>
        <n v="210.12"/>
        <n v="1004.88"/>
        <n v="801.78"/>
        <n v="624"/>
        <n v="1068.88"/>
        <n v="3235.52"/>
        <n v="2170.15"/>
        <n v="6736.1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8">
  <r>
    <x v="0"/>
    <x v="0"/>
    <x v="0"/>
    <x v="0"/>
    <x v="0"/>
    <x v="0"/>
    <x v="0"/>
    <x v="0"/>
    <x v="0"/>
    <x v="0"/>
    <x v="0"/>
    <x v="0"/>
    <x v="0"/>
    <x v="0"/>
    <x v="0"/>
  </r>
  <r>
    <x v="1"/>
    <x v="1"/>
    <x v="1"/>
    <x v="0"/>
    <x v="0"/>
    <x v="1"/>
    <x v="1"/>
    <x v="1"/>
    <x v="0"/>
    <x v="1"/>
    <x v="0"/>
    <x v="0"/>
    <x v="0"/>
    <x v="1"/>
    <x v="1"/>
  </r>
  <r>
    <x v="2"/>
    <x v="1"/>
    <x v="2"/>
    <x v="1"/>
    <x v="1"/>
    <x v="1"/>
    <x v="2"/>
    <x v="2"/>
    <x v="1"/>
    <x v="2"/>
    <x v="0"/>
    <x v="0"/>
    <x v="0"/>
    <x v="2"/>
    <x v="2"/>
  </r>
  <r>
    <x v="3"/>
    <x v="0"/>
    <x v="3"/>
    <x v="2"/>
    <x v="2"/>
    <x v="2"/>
    <x v="3"/>
    <x v="3"/>
    <x v="2"/>
    <x v="3"/>
    <x v="0"/>
    <x v="0"/>
    <x v="0"/>
    <x v="3"/>
    <x v="3"/>
  </r>
  <r>
    <x v="4"/>
    <x v="0"/>
    <x v="3"/>
    <x v="2"/>
    <x v="2"/>
    <x v="2"/>
    <x v="3"/>
    <x v="4"/>
    <x v="2"/>
    <x v="4"/>
    <x v="0"/>
    <x v="0"/>
    <x v="0"/>
    <x v="4"/>
    <x v="4"/>
  </r>
  <r>
    <x v="5"/>
    <x v="0"/>
    <x v="3"/>
    <x v="2"/>
    <x v="2"/>
    <x v="2"/>
    <x v="4"/>
    <x v="5"/>
    <x v="2"/>
    <x v="5"/>
    <x v="0"/>
    <x v="0"/>
    <x v="0"/>
    <x v="5"/>
    <x v="5"/>
  </r>
  <r>
    <x v="1"/>
    <x v="1"/>
    <x v="4"/>
    <x v="2"/>
    <x v="2"/>
    <x v="1"/>
    <x v="5"/>
    <x v="6"/>
    <x v="2"/>
    <x v="6"/>
    <x v="0"/>
    <x v="0"/>
    <x v="0"/>
    <x v="6"/>
    <x v="6"/>
  </r>
  <r>
    <x v="6"/>
    <x v="0"/>
    <x v="5"/>
    <x v="2"/>
    <x v="2"/>
    <x v="2"/>
    <x v="6"/>
    <x v="7"/>
    <x v="2"/>
    <x v="7"/>
    <x v="0"/>
    <x v="0"/>
    <x v="0"/>
    <x v="7"/>
    <x v="7"/>
  </r>
  <r>
    <x v="7"/>
    <x v="1"/>
    <x v="6"/>
    <x v="2"/>
    <x v="2"/>
    <x v="1"/>
    <x v="4"/>
    <x v="8"/>
    <x v="2"/>
    <x v="8"/>
    <x v="0"/>
    <x v="0"/>
    <x v="0"/>
    <x v="8"/>
    <x v="8"/>
  </r>
  <r>
    <x v="8"/>
    <x v="1"/>
    <x v="7"/>
    <x v="3"/>
    <x v="3"/>
    <x v="1"/>
    <x v="6"/>
    <x v="9"/>
    <x v="3"/>
    <x v="9"/>
    <x v="0"/>
    <x v="0"/>
    <x v="0"/>
    <x v="9"/>
    <x v="9"/>
  </r>
  <r>
    <x v="1"/>
    <x v="1"/>
    <x v="8"/>
    <x v="3"/>
    <x v="3"/>
    <x v="3"/>
    <x v="5"/>
    <x v="10"/>
    <x v="3"/>
    <x v="10"/>
    <x v="0"/>
    <x v="0"/>
    <x v="0"/>
    <x v="10"/>
    <x v="10"/>
  </r>
  <r>
    <x v="9"/>
    <x v="1"/>
    <x v="8"/>
    <x v="2"/>
    <x v="4"/>
    <x v="1"/>
    <x v="6"/>
    <x v="11"/>
    <x v="4"/>
    <x v="11"/>
    <x v="0"/>
    <x v="0"/>
    <x v="0"/>
    <x v="11"/>
    <x v="11"/>
  </r>
  <r>
    <x v="10"/>
    <x v="2"/>
    <x v="9"/>
    <x v="3"/>
    <x v="5"/>
    <x v="0"/>
    <x v="7"/>
    <x v="12"/>
    <x v="5"/>
    <x v="12"/>
    <x v="0"/>
    <x v="0"/>
    <x v="0"/>
    <x v="12"/>
    <x v="12"/>
  </r>
  <r>
    <x v="11"/>
    <x v="2"/>
    <x v="9"/>
    <x v="3"/>
    <x v="5"/>
    <x v="0"/>
    <x v="8"/>
    <x v="13"/>
    <x v="5"/>
    <x v="13"/>
    <x v="0"/>
    <x v="0"/>
    <x v="0"/>
    <x v="13"/>
    <x v="13"/>
  </r>
  <r>
    <x v="5"/>
    <x v="0"/>
    <x v="10"/>
    <x v="3"/>
    <x v="5"/>
    <x v="2"/>
    <x v="6"/>
    <x v="14"/>
    <x v="5"/>
    <x v="14"/>
    <x v="0"/>
    <x v="0"/>
    <x v="0"/>
    <x v="14"/>
    <x v="14"/>
  </r>
  <r>
    <x v="12"/>
    <x v="2"/>
    <x v="11"/>
    <x v="3"/>
    <x v="5"/>
    <x v="1"/>
    <x v="9"/>
    <x v="15"/>
    <x v="5"/>
    <x v="15"/>
    <x v="0"/>
    <x v="0"/>
    <x v="0"/>
    <x v="15"/>
    <x v="15"/>
  </r>
  <r>
    <x v="13"/>
    <x v="2"/>
    <x v="11"/>
    <x v="3"/>
    <x v="5"/>
    <x v="3"/>
    <x v="10"/>
    <x v="16"/>
    <x v="5"/>
    <x v="16"/>
    <x v="0"/>
    <x v="0"/>
    <x v="0"/>
    <x v="16"/>
    <x v="16"/>
  </r>
  <r>
    <x v="14"/>
    <x v="2"/>
    <x v="11"/>
    <x v="3"/>
    <x v="5"/>
    <x v="2"/>
    <x v="11"/>
    <x v="17"/>
    <x v="5"/>
    <x v="17"/>
    <x v="0"/>
    <x v="0"/>
    <x v="0"/>
    <x v="17"/>
    <x v="17"/>
  </r>
  <r>
    <x v="15"/>
    <x v="2"/>
    <x v="11"/>
    <x v="3"/>
    <x v="5"/>
    <x v="4"/>
    <x v="4"/>
    <x v="18"/>
    <x v="5"/>
    <x v="18"/>
    <x v="0"/>
    <x v="0"/>
    <x v="0"/>
    <x v="18"/>
    <x v="18"/>
  </r>
  <r>
    <x v="16"/>
    <x v="2"/>
    <x v="11"/>
    <x v="3"/>
    <x v="5"/>
    <x v="1"/>
    <x v="4"/>
    <x v="19"/>
    <x v="5"/>
    <x v="19"/>
    <x v="0"/>
    <x v="0"/>
    <x v="0"/>
    <x v="19"/>
    <x v="19"/>
  </r>
  <r>
    <x v="17"/>
    <x v="2"/>
    <x v="11"/>
    <x v="3"/>
    <x v="5"/>
    <x v="1"/>
    <x v="12"/>
    <x v="20"/>
    <x v="5"/>
    <x v="20"/>
    <x v="0"/>
    <x v="0"/>
    <x v="0"/>
    <x v="20"/>
    <x v="20"/>
  </r>
  <r>
    <x v="18"/>
    <x v="2"/>
    <x v="11"/>
    <x v="3"/>
    <x v="5"/>
    <x v="2"/>
    <x v="4"/>
    <x v="18"/>
    <x v="5"/>
    <x v="18"/>
    <x v="0"/>
    <x v="0"/>
    <x v="0"/>
    <x v="18"/>
    <x v="18"/>
  </r>
  <r>
    <x v="19"/>
    <x v="2"/>
    <x v="11"/>
    <x v="3"/>
    <x v="5"/>
    <x v="3"/>
    <x v="13"/>
    <x v="21"/>
    <x v="5"/>
    <x v="21"/>
    <x v="0"/>
    <x v="0"/>
    <x v="0"/>
    <x v="21"/>
    <x v="21"/>
  </r>
  <r>
    <x v="20"/>
    <x v="2"/>
    <x v="11"/>
    <x v="3"/>
    <x v="5"/>
    <x v="2"/>
    <x v="4"/>
    <x v="22"/>
    <x v="5"/>
    <x v="22"/>
    <x v="0"/>
    <x v="0"/>
    <x v="0"/>
    <x v="22"/>
    <x v="22"/>
  </r>
  <r>
    <x v="21"/>
    <x v="2"/>
    <x v="11"/>
    <x v="3"/>
    <x v="5"/>
    <x v="2"/>
    <x v="4"/>
    <x v="23"/>
    <x v="5"/>
    <x v="23"/>
    <x v="0"/>
    <x v="0"/>
    <x v="0"/>
    <x v="23"/>
    <x v="23"/>
  </r>
  <r>
    <x v="3"/>
    <x v="0"/>
    <x v="3"/>
    <x v="4"/>
    <x v="6"/>
    <x v="3"/>
    <x v="14"/>
    <x v="24"/>
    <x v="6"/>
    <x v="24"/>
    <x v="0"/>
    <x v="0"/>
    <x v="0"/>
    <x v="24"/>
    <x v="24"/>
  </r>
  <r>
    <x v="22"/>
    <x v="0"/>
    <x v="3"/>
    <x v="4"/>
    <x v="6"/>
    <x v="3"/>
    <x v="14"/>
    <x v="25"/>
    <x v="6"/>
    <x v="25"/>
    <x v="0"/>
    <x v="0"/>
    <x v="0"/>
    <x v="25"/>
    <x v="25"/>
  </r>
  <r>
    <x v="23"/>
    <x v="0"/>
    <x v="3"/>
    <x v="4"/>
    <x v="6"/>
    <x v="3"/>
    <x v="6"/>
    <x v="26"/>
    <x v="6"/>
    <x v="26"/>
    <x v="0"/>
    <x v="0"/>
    <x v="0"/>
    <x v="26"/>
    <x v="26"/>
  </r>
  <r>
    <x v="1"/>
    <x v="1"/>
    <x v="12"/>
    <x v="2"/>
    <x v="7"/>
    <x v="1"/>
    <x v="15"/>
    <x v="27"/>
    <x v="7"/>
    <x v="27"/>
    <x v="0"/>
    <x v="0"/>
    <x v="0"/>
    <x v="27"/>
    <x v="27"/>
  </r>
  <r>
    <x v="8"/>
    <x v="1"/>
    <x v="13"/>
    <x v="2"/>
    <x v="7"/>
    <x v="1"/>
    <x v="4"/>
    <x v="28"/>
    <x v="7"/>
    <x v="28"/>
    <x v="0"/>
    <x v="0"/>
    <x v="0"/>
    <x v="28"/>
    <x v="28"/>
  </r>
  <r>
    <x v="8"/>
    <x v="1"/>
    <x v="13"/>
    <x v="3"/>
    <x v="8"/>
    <x v="1"/>
    <x v="6"/>
    <x v="29"/>
    <x v="8"/>
    <x v="29"/>
    <x v="0"/>
    <x v="1"/>
    <x v="1"/>
    <x v="29"/>
    <x v="29"/>
  </r>
  <r>
    <x v="10"/>
    <x v="0"/>
    <x v="3"/>
    <x v="4"/>
    <x v="8"/>
    <x v="3"/>
    <x v="16"/>
    <x v="30"/>
    <x v="8"/>
    <x v="30"/>
    <x v="0"/>
    <x v="2"/>
    <x v="1"/>
    <x v="30"/>
    <x v="30"/>
  </r>
  <r>
    <x v="1"/>
    <x v="1"/>
    <x v="12"/>
    <x v="4"/>
    <x v="8"/>
    <x v="1"/>
    <x v="3"/>
    <x v="31"/>
    <x v="8"/>
    <x v="31"/>
    <x v="0"/>
    <x v="3"/>
    <x v="1"/>
    <x v="31"/>
    <x v="31"/>
  </r>
  <r>
    <x v="1"/>
    <x v="1"/>
    <x v="14"/>
    <x v="3"/>
    <x v="9"/>
    <x v="1"/>
    <x v="2"/>
    <x v="32"/>
    <x v="9"/>
    <x v="32"/>
    <x v="0"/>
    <x v="4"/>
    <x v="2"/>
    <x v="32"/>
    <x v="32"/>
  </r>
  <r>
    <x v="5"/>
    <x v="0"/>
    <x v="15"/>
    <x v="3"/>
    <x v="10"/>
    <x v="5"/>
    <x v="2"/>
    <x v="33"/>
    <x v="10"/>
    <x v="33"/>
    <x v="0"/>
    <x v="5"/>
    <x v="3"/>
    <x v="33"/>
    <x v="33"/>
  </r>
  <r>
    <x v="24"/>
    <x v="2"/>
    <x v="14"/>
    <x v="3"/>
    <x v="11"/>
    <x v="1"/>
    <x v="6"/>
    <x v="34"/>
    <x v="10"/>
    <x v="34"/>
    <x v="0"/>
    <x v="6"/>
    <x v="3"/>
    <x v="34"/>
    <x v="34"/>
  </r>
  <r>
    <x v="24"/>
    <x v="2"/>
    <x v="14"/>
    <x v="3"/>
    <x v="11"/>
    <x v="1"/>
    <x v="6"/>
    <x v="34"/>
    <x v="10"/>
    <x v="34"/>
    <x v="0"/>
    <x v="6"/>
    <x v="3"/>
    <x v="34"/>
    <x v="34"/>
  </r>
  <r>
    <x v="25"/>
    <x v="1"/>
    <x v="14"/>
    <x v="2"/>
    <x v="11"/>
    <x v="1"/>
    <x v="6"/>
    <x v="35"/>
    <x v="10"/>
    <x v="35"/>
    <x v="0"/>
    <x v="7"/>
    <x v="3"/>
    <x v="35"/>
    <x v="3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0">
  <r>
    <x v="0"/>
    <x v="0"/>
    <x v="0"/>
    <x v="0"/>
    <x v="0"/>
    <x v="0"/>
    <x v="0"/>
    <x v="0"/>
    <x v="0"/>
    <x v="0"/>
    <x v="0"/>
    <x v="0"/>
    <x v="0"/>
    <x v="0"/>
    <x v="0"/>
    <x v="0"/>
  </r>
  <r>
    <x v="1"/>
    <x v="1"/>
    <x v="1"/>
    <x v="1"/>
    <x v="0"/>
    <x v="0"/>
    <x v="1"/>
    <x v="1"/>
    <x v="1"/>
    <x v="0"/>
    <x v="1"/>
    <x v="0"/>
    <x v="0"/>
    <x v="0"/>
    <x v="1"/>
    <x v="1"/>
  </r>
  <r>
    <x v="2"/>
    <x v="2"/>
    <x v="1"/>
    <x v="2"/>
    <x v="1"/>
    <x v="1"/>
    <x v="1"/>
    <x v="2"/>
    <x v="2"/>
    <x v="1"/>
    <x v="2"/>
    <x v="0"/>
    <x v="0"/>
    <x v="0"/>
    <x v="2"/>
    <x v="2"/>
  </r>
  <r>
    <x v="3"/>
    <x v="3"/>
    <x v="0"/>
    <x v="3"/>
    <x v="2"/>
    <x v="2"/>
    <x v="2"/>
    <x v="3"/>
    <x v="3"/>
    <x v="2"/>
    <x v="3"/>
    <x v="0"/>
    <x v="0"/>
    <x v="0"/>
    <x v="3"/>
    <x v="3"/>
  </r>
  <r>
    <x v="4"/>
    <x v="4"/>
    <x v="0"/>
    <x v="3"/>
    <x v="2"/>
    <x v="2"/>
    <x v="2"/>
    <x v="3"/>
    <x v="4"/>
    <x v="2"/>
    <x v="4"/>
    <x v="0"/>
    <x v="0"/>
    <x v="0"/>
    <x v="4"/>
    <x v="4"/>
  </r>
  <r>
    <x v="5"/>
    <x v="5"/>
    <x v="0"/>
    <x v="3"/>
    <x v="2"/>
    <x v="2"/>
    <x v="2"/>
    <x v="4"/>
    <x v="5"/>
    <x v="2"/>
    <x v="5"/>
    <x v="0"/>
    <x v="0"/>
    <x v="0"/>
    <x v="5"/>
    <x v="5"/>
  </r>
  <r>
    <x v="6"/>
    <x v="1"/>
    <x v="1"/>
    <x v="4"/>
    <x v="2"/>
    <x v="2"/>
    <x v="1"/>
    <x v="5"/>
    <x v="6"/>
    <x v="2"/>
    <x v="6"/>
    <x v="0"/>
    <x v="0"/>
    <x v="0"/>
    <x v="6"/>
    <x v="6"/>
  </r>
  <r>
    <x v="7"/>
    <x v="6"/>
    <x v="0"/>
    <x v="5"/>
    <x v="2"/>
    <x v="2"/>
    <x v="2"/>
    <x v="6"/>
    <x v="7"/>
    <x v="2"/>
    <x v="7"/>
    <x v="0"/>
    <x v="0"/>
    <x v="0"/>
    <x v="7"/>
    <x v="7"/>
  </r>
  <r>
    <x v="8"/>
    <x v="7"/>
    <x v="1"/>
    <x v="6"/>
    <x v="2"/>
    <x v="2"/>
    <x v="1"/>
    <x v="4"/>
    <x v="8"/>
    <x v="2"/>
    <x v="8"/>
    <x v="0"/>
    <x v="0"/>
    <x v="0"/>
    <x v="8"/>
    <x v="8"/>
  </r>
  <r>
    <x v="9"/>
    <x v="8"/>
    <x v="1"/>
    <x v="7"/>
    <x v="3"/>
    <x v="3"/>
    <x v="1"/>
    <x v="6"/>
    <x v="9"/>
    <x v="3"/>
    <x v="9"/>
    <x v="0"/>
    <x v="0"/>
    <x v="0"/>
    <x v="9"/>
    <x v="9"/>
  </r>
  <r>
    <x v="10"/>
    <x v="1"/>
    <x v="1"/>
    <x v="8"/>
    <x v="3"/>
    <x v="3"/>
    <x v="3"/>
    <x v="5"/>
    <x v="10"/>
    <x v="3"/>
    <x v="10"/>
    <x v="0"/>
    <x v="0"/>
    <x v="0"/>
    <x v="10"/>
    <x v="10"/>
  </r>
  <r>
    <x v="11"/>
    <x v="9"/>
    <x v="1"/>
    <x v="8"/>
    <x v="2"/>
    <x v="4"/>
    <x v="1"/>
    <x v="6"/>
    <x v="11"/>
    <x v="4"/>
    <x v="11"/>
    <x v="0"/>
    <x v="0"/>
    <x v="0"/>
    <x v="11"/>
    <x v="11"/>
  </r>
  <r>
    <x v="12"/>
    <x v="10"/>
    <x v="2"/>
    <x v="9"/>
    <x v="3"/>
    <x v="5"/>
    <x v="0"/>
    <x v="7"/>
    <x v="12"/>
    <x v="5"/>
    <x v="12"/>
    <x v="0"/>
    <x v="0"/>
    <x v="0"/>
    <x v="12"/>
    <x v="12"/>
  </r>
  <r>
    <x v="13"/>
    <x v="11"/>
    <x v="2"/>
    <x v="9"/>
    <x v="3"/>
    <x v="5"/>
    <x v="0"/>
    <x v="8"/>
    <x v="13"/>
    <x v="5"/>
    <x v="13"/>
    <x v="0"/>
    <x v="0"/>
    <x v="0"/>
    <x v="13"/>
    <x v="13"/>
  </r>
  <r>
    <x v="14"/>
    <x v="5"/>
    <x v="0"/>
    <x v="10"/>
    <x v="3"/>
    <x v="5"/>
    <x v="2"/>
    <x v="6"/>
    <x v="14"/>
    <x v="5"/>
    <x v="14"/>
    <x v="0"/>
    <x v="0"/>
    <x v="0"/>
    <x v="14"/>
    <x v="14"/>
  </r>
  <r>
    <x v="15"/>
    <x v="12"/>
    <x v="2"/>
    <x v="11"/>
    <x v="3"/>
    <x v="5"/>
    <x v="1"/>
    <x v="9"/>
    <x v="15"/>
    <x v="5"/>
    <x v="15"/>
    <x v="0"/>
    <x v="0"/>
    <x v="0"/>
    <x v="15"/>
    <x v="15"/>
  </r>
  <r>
    <x v="16"/>
    <x v="13"/>
    <x v="2"/>
    <x v="11"/>
    <x v="3"/>
    <x v="5"/>
    <x v="3"/>
    <x v="10"/>
    <x v="16"/>
    <x v="5"/>
    <x v="16"/>
    <x v="0"/>
    <x v="0"/>
    <x v="0"/>
    <x v="16"/>
    <x v="16"/>
  </r>
  <r>
    <x v="17"/>
    <x v="14"/>
    <x v="2"/>
    <x v="11"/>
    <x v="3"/>
    <x v="5"/>
    <x v="2"/>
    <x v="11"/>
    <x v="17"/>
    <x v="5"/>
    <x v="17"/>
    <x v="0"/>
    <x v="0"/>
    <x v="0"/>
    <x v="17"/>
    <x v="17"/>
  </r>
  <r>
    <x v="18"/>
    <x v="15"/>
    <x v="2"/>
    <x v="11"/>
    <x v="3"/>
    <x v="5"/>
    <x v="4"/>
    <x v="4"/>
    <x v="18"/>
    <x v="5"/>
    <x v="18"/>
    <x v="0"/>
    <x v="0"/>
    <x v="0"/>
    <x v="18"/>
    <x v="18"/>
  </r>
  <r>
    <x v="19"/>
    <x v="16"/>
    <x v="2"/>
    <x v="11"/>
    <x v="3"/>
    <x v="5"/>
    <x v="1"/>
    <x v="4"/>
    <x v="19"/>
    <x v="5"/>
    <x v="19"/>
    <x v="0"/>
    <x v="0"/>
    <x v="0"/>
    <x v="19"/>
    <x v="19"/>
  </r>
  <r>
    <x v="20"/>
    <x v="17"/>
    <x v="2"/>
    <x v="11"/>
    <x v="3"/>
    <x v="5"/>
    <x v="1"/>
    <x v="12"/>
    <x v="20"/>
    <x v="5"/>
    <x v="20"/>
    <x v="0"/>
    <x v="0"/>
    <x v="0"/>
    <x v="20"/>
    <x v="20"/>
  </r>
  <r>
    <x v="21"/>
    <x v="18"/>
    <x v="2"/>
    <x v="11"/>
    <x v="3"/>
    <x v="5"/>
    <x v="2"/>
    <x v="4"/>
    <x v="18"/>
    <x v="5"/>
    <x v="18"/>
    <x v="0"/>
    <x v="0"/>
    <x v="0"/>
    <x v="18"/>
    <x v="18"/>
  </r>
  <r>
    <x v="22"/>
    <x v="19"/>
    <x v="2"/>
    <x v="11"/>
    <x v="3"/>
    <x v="5"/>
    <x v="3"/>
    <x v="13"/>
    <x v="21"/>
    <x v="5"/>
    <x v="21"/>
    <x v="0"/>
    <x v="0"/>
    <x v="0"/>
    <x v="21"/>
    <x v="21"/>
  </r>
  <r>
    <x v="23"/>
    <x v="20"/>
    <x v="2"/>
    <x v="11"/>
    <x v="3"/>
    <x v="5"/>
    <x v="2"/>
    <x v="4"/>
    <x v="22"/>
    <x v="5"/>
    <x v="22"/>
    <x v="0"/>
    <x v="0"/>
    <x v="0"/>
    <x v="22"/>
    <x v="22"/>
  </r>
  <r>
    <x v="24"/>
    <x v="21"/>
    <x v="2"/>
    <x v="11"/>
    <x v="3"/>
    <x v="5"/>
    <x v="2"/>
    <x v="4"/>
    <x v="23"/>
    <x v="5"/>
    <x v="23"/>
    <x v="0"/>
    <x v="0"/>
    <x v="0"/>
    <x v="23"/>
    <x v="23"/>
  </r>
  <r>
    <x v="25"/>
    <x v="3"/>
    <x v="0"/>
    <x v="3"/>
    <x v="4"/>
    <x v="6"/>
    <x v="3"/>
    <x v="14"/>
    <x v="24"/>
    <x v="6"/>
    <x v="24"/>
    <x v="0"/>
    <x v="0"/>
    <x v="0"/>
    <x v="24"/>
    <x v="24"/>
  </r>
  <r>
    <x v="26"/>
    <x v="22"/>
    <x v="0"/>
    <x v="3"/>
    <x v="4"/>
    <x v="6"/>
    <x v="3"/>
    <x v="14"/>
    <x v="25"/>
    <x v="6"/>
    <x v="25"/>
    <x v="0"/>
    <x v="0"/>
    <x v="0"/>
    <x v="25"/>
    <x v="25"/>
  </r>
  <r>
    <x v="27"/>
    <x v="23"/>
    <x v="0"/>
    <x v="3"/>
    <x v="4"/>
    <x v="6"/>
    <x v="3"/>
    <x v="6"/>
    <x v="26"/>
    <x v="6"/>
    <x v="26"/>
    <x v="0"/>
    <x v="0"/>
    <x v="0"/>
    <x v="26"/>
    <x v="26"/>
  </r>
  <r>
    <x v="28"/>
    <x v="1"/>
    <x v="1"/>
    <x v="12"/>
    <x v="2"/>
    <x v="7"/>
    <x v="1"/>
    <x v="15"/>
    <x v="27"/>
    <x v="7"/>
    <x v="27"/>
    <x v="0"/>
    <x v="0"/>
    <x v="0"/>
    <x v="27"/>
    <x v="27"/>
  </r>
  <r>
    <x v="29"/>
    <x v="8"/>
    <x v="1"/>
    <x v="13"/>
    <x v="2"/>
    <x v="7"/>
    <x v="1"/>
    <x v="4"/>
    <x v="28"/>
    <x v="7"/>
    <x v="28"/>
    <x v="0"/>
    <x v="0"/>
    <x v="0"/>
    <x v="28"/>
    <x v="28"/>
  </r>
  <r>
    <x v="30"/>
    <x v="8"/>
    <x v="1"/>
    <x v="13"/>
    <x v="3"/>
    <x v="8"/>
    <x v="1"/>
    <x v="6"/>
    <x v="29"/>
    <x v="8"/>
    <x v="29"/>
    <x v="0"/>
    <x v="0"/>
    <x v="0"/>
    <x v="29"/>
    <x v="29"/>
  </r>
  <r>
    <x v="31"/>
    <x v="10"/>
    <x v="0"/>
    <x v="3"/>
    <x v="4"/>
    <x v="8"/>
    <x v="3"/>
    <x v="16"/>
    <x v="30"/>
    <x v="8"/>
    <x v="30"/>
    <x v="0"/>
    <x v="0"/>
    <x v="0"/>
    <x v="30"/>
    <x v="30"/>
  </r>
  <r>
    <x v="32"/>
    <x v="1"/>
    <x v="1"/>
    <x v="12"/>
    <x v="4"/>
    <x v="8"/>
    <x v="1"/>
    <x v="3"/>
    <x v="31"/>
    <x v="8"/>
    <x v="31"/>
    <x v="0"/>
    <x v="0"/>
    <x v="0"/>
    <x v="31"/>
    <x v="31"/>
  </r>
  <r>
    <x v="33"/>
    <x v="1"/>
    <x v="1"/>
    <x v="14"/>
    <x v="3"/>
    <x v="9"/>
    <x v="1"/>
    <x v="2"/>
    <x v="32"/>
    <x v="9"/>
    <x v="32"/>
    <x v="0"/>
    <x v="1"/>
    <x v="1"/>
    <x v="32"/>
    <x v="32"/>
  </r>
  <r>
    <x v="34"/>
    <x v="5"/>
    <x v="0"/>
    <x v="15"/>
    <x v="3"/>
    <x v="10"/>
    <x v="5"/>
    <x v="2"/>
    <x v="33"/>
    <x v="10"/>
    <x v="33"/>
    <x v="0"/>
    <x v="2"/>
    <x v="2"/>
    <x v="33"/>
    <x v="33"/>
  </r>
  <r>
    <x v="35"/>
    <x v="24"/>
    <x v="2"/>
    <x v="14"/>
    <x v="3"/>
    <x v="11"/>
    <x v="1"/>
    <x v="6"/>
    <x v="34"/>
    <x v="10"/>
    <x v="34"/>
    <x v="0"/>
    <x v="3"/>
    <x v="2"/>
    <x v="34"/>
    <x v="34"/>
  </r>
  <r>
    <x v="36"/>
    <x v="24"/>
    <x v="2"/>
    <x v="14"/>
    <x v="3"/>
    <x v="11"/>
    <x v="1"/>
    <x v="6"/>
    <x v="34"/>
    <x v="10"/>
    <x v="34"/>
    <x v="0"/>
    <x v="3"/>
    <x v="2"/>
    <x v="34"/>
    <x v="34"/>
  </r>
  <r>
    <x v="37"/>
    <x v="25"/>
    <x v="1"/>
    <x v="14"/>
    <x v="2"/>
    <x v="11"/>
    <x v="1"/>
    <x v="6"/>
    <x v="35"/>
    <x v="10"/>
    <x v="35"/>
    <x v="0"/>
    <x v="4"/>
    <x v="2"/>
    <x v="35"/>
    <x v="35"/>
  </r>
  <r>
    <x v="38"/>
    <x v="1"/>
    <x v="1"/>
    <x v="14"/>
    <x v="5"/>
    <x v="12"/>
    <x v="1"/>
    <x v="6"/>
    <x v="36"/>
    <x v="11"/>
    <x v="36"/>
    <x v="0"/>
    <x v="5"/>
    <x v="3"/>
    <x v="36"/>
    <x v="36"/>
  </r>
  <r>
    <x v="39"/>
    <x v="26"/>
    <x v="0"/>
    <x v="15"/>
    <x v="1"/>
    <x v="13"/>
    <x v="5"/>
    <x v="17"/>
    <x v="37"/>
    <x v="11"/>
    <x v="37"/>
    <x v="0"/>
    <x v="6"/>
    <x v="3"/>
    <x v="37"/>
    <x v="3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5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P52:V57" firstHeaderRow="1" firstDataRow="2" firstDataCol="1"/>
  <pivotFields count="15">
    <pivotField compact="0" showAll="0">
      <items count="27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axis="axisCol" compact="0" showAll="0">
      <items count="6">
        <item x="2"/>
        <item x="1"/>
        <item x="3"/>
        <item x="4"/>
        <item x="0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8">
        <item x="6"/>
        <item x="4"/>
        <item x="2"/>
        <item x="12"/>
        <item x="14"/>
        <item x="5"/>
        <item x="15"/>
        <item x="11"/>
        <item x="3"/>
        <item x="16"/>
        <item x="1"/>
        <item x="7"/>
        <item x="10"/>
        <item x="8"/>
        <item x="13"/>
        <item x="9"/>
        <item x="0"/>
        <item t="default"/>
      </items>
    </pivotField>
    <pivotField compact="0" numFmtId="177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compact="0" numFmtId="182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dataField="1" compact="0" showAll="0">
      <items count="9">
        <item x="5"/>
        <item x="1"/>
        <item x="6"/>
        <item x="2"/>
        <item x="7"/>
        <item x="4"/>
        <item x="3"/>
        <item x="0"/>
        <item t="default"/>
      </items>
    </pivotField>
    <pivotField compact="0" numFmtId="1" showAll="0">
      <items count="5">
        <item x="0"/>
        <item x="1"/>
        <item x="2"/>
        <item x="3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27"/>
        <item x="12"/>
        <item x="17"/>
        <item x="1"/>
        <item x="21"/>
        <item x="15"/>
        <item x="0"/>
        <item x="16"/>
        <item x="29"/>
        <item x="30"/>
        <item x="31"/>
        <item x="32"/>
        <item x="33"/>
        <item x="34"/>
        <item x="35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12"/>
        <item x="17"/>
        <item x="1"/>
        <item x="21"/>
        <item x="15"/>
        <item x="0"/>
        <item x="16"/>
        <item x="29"/>
        <item x="30"/>
        <item x="31"/>
        <item x="32"/>
        <item x="27"/>
        <item x="33"/>
        <item x="34"/>
        <item x="35"/>
        <item t="default"/>
      </items>
    </pivotField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月折旧额" fld="11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15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P52:V57" firstHeaderRow="1" firstDataRow="2" firstDataCol="1"/>
  <pivotFields count="15">
    <pivotField compact="0" showAll="0">
      <items count="27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axis="axisCol" compact="0" showAll="0">
      <items count="6">
        <item x="2"/>
        <item x="1"/>
        <item x="3"/>
        <item x="4"/>
        <item x="0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8">
        <item x="6"/>
        <item x="4"/>
        <item x="2"/>
        <item x="12"/>
        <item x="14"/>
        <item x="5"/>
        <item x="15"/>
        <item x="11"/>
        <item x="3"/>
        <item x="16"/>
        <item x="1"/>
        <item x="7"/>
        <item x="10"/>
        <item x="8"/>
        <item x="13"/>
        <item x="9"/>
        <item x="0"/>
        <item t="default"/>
      </items>
    </pivotField>
    <pivotField compact="0" numFmtId="177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compact="0" numFmtId="182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dataField="1" compact="0" showAll="0">
      <items count="9">
        <item x="5"/>
        <item x="1"/>
        <item x="6"/>
        <item x="2"/>
        <item x="7"/>
        <item x="4"/>
        <item x="3"/>
        <item x="0"/>
        <item t="default"/>
      </items>
    </pivotField>
    <pivotField compact="0" numFmtId="1" showAll="0">
      <items count="5">
        <item x="0"/>
        <item x="1"/>
        <item x="2"/>
        <item x="3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27"/>
        <item x="12"/>
        <item x="17"/>
        <item x="1"/>
        <item x="21"/>
        <item x="15"/>
        <item x="0"/>
        <item x="16"/>
        <item x="29"/>
        <item x="30"/>
        <item x="31"/>
        <item x="32"/>
        <item x="33"/>
        <item x="34"/>
        <item x="35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12"/>
        <item x="17"/>
        <item x="1"/>
        <item x="21"/>
        <item x="15"/>
        <item x="0"/>
        <item x="16"/>
        <item x="29"/>
        <item x="30"/>
        <item x="31"/>
        <item x="32"/>
        <item x="27"/>
        <item x="33"/>
        <item x="34"/>
        <item x="35"/>
        <item t="default"/>
      </items>
    </pivotField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月折旧额" fld="11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15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P52:V57" firstHeaderRow="1" firstDataRow="2" firstDataCol="1"/>
  <pivotFields count="15">
    <pivotField compact="0" showAll="0">
      <items count="27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axis="axisCol" compact="0" showAll="0">
      <items count="6">
        <item x="2"/>
        <item x="1"/>
        <item x="3"/>
        <item x="4"/>
        <item x="0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8">
        <item x="6"/>
        <item x="4"/>
        <item x="2"/>
        <item x="12"/>
        <item x="14"/>
        <item x="5"/>
        <item x="15"/>
        <item x="11"/>
        <item x="3"/>
        <item x="16"/>
        <item x="1"/>
        <item x="7"/>
        <item x="10"/>
        <item x="8"/>
        <item x="13"/>
        <item x="9"/>
        <item x="0"/>
        <item t="default"/>
      </items>
    </pivotField>
    <pivotField compact="0" numFmtId="177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compact="0" numFmtId="182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dataField="1" compact="0" showAll="0">
      <items count="9">
        <item x="5"/>
        <item x="1"/>
        <item x="6"/>
        <item x="2"/>
        <item x="7"/>
        <item x="4"/>
        <item x="3"/>
        <item x="0"/>
        <item t="default"/>
      </items>
    </pivotField>
    <pivotField compact="0" numFmtId="1" showAll="0">
      <items count="5">
        <item x="0"/>
        <item x="1"/>
        <item x="2"/>
        <item x="3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27"/>
        <item x="12"/>
        <item x="17"/>
        <item x="1"/>
        <item x="21"/>
        <item x="15"/>
        <item x="0"/>
        <item x="16"/>
        <item x="29"/>
        <item x="30"/>
        <item x="31"/>
        <item x="32"/>
        <item x="33"/>
        <item x="34"/>
        <item x="35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12"/>
        <item x="17"/>
        <item x="1"/>
        <item x="21"/>
        <item x="15"/>
        <item x="0"/>
        <item x="16"/>
        <item x="29"/>
        <item x="30"/>
        <item x="31"/>
        <item x="32"/>
        <item x="27"/>
        <item x="33"/>
        <item x="34"/>
        <item x="35"/>
        <item t="default"/>
      </items>
    </pivotField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月折旧额" fld="11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数据透视表15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P52:V57" firstHeaderRow="1" firstDataRow="2" firstDataCol="1"/>
  <pivotFields count="15">
    <pivotField compact="0" showAll="0">
      <items count="27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axis="axisCol" compact="0" showAll="0">
      <items count="6">
        <item x="2"/>
        <item x="1"/>
        <item x="3"/>
        <item x="4"/>
        <item x="0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8">
        <item x="6"/>
        <item x="4"/>
        <item x="2"/>
        <item x="12"/>
        <item x="14"/>
        <item x="5"/>
        <item x="15"/>
        <item x="11"/>
        <item x="3"/>
        <item x="16"/>
        <item x="1"/>
        <item x="7"/>
        <item x="10"/>
        <item x="8"/>
        <item x="13"/>
        <item x="9"/>
        <item x="0"/>
        <item t="default"/>
      </items>
    </pivotField>
    <pivotField compact="0" numFmtId="177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compact="0" numFmtId="182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dataField="1" compact="0" showAll="0">
      <items count="9">
        <item x="5"/>
        <item x="1"/>
        <item x="6"/>
        <item x="2"/>
        <item x="7"/>
        <item x="4"/>
        <item x="3"/>
        <item x="0"/>
        <item t="default"/>
      </items>
    </pivotField>
    <pivotField compact="0" numFmtId="1" showAll="0">
      <items count="5">
        <item x="0"/>
        <item x="1"/>
        <item x="2"/>
        <item x="3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27"/>
        <item x="12"/>
        <item x="17"/>
        <item x="1"/>
        <item x="21"/>
        <item x="15"/>
        <item x="0"/>
        <item x="16"/>
        <item x="29"/>
        <item x="30"/>
        <item x="31"/>
        <item x="32"/>
        <item x="33"/>
        <item x="34"/>
        <item x="35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12"/>
        <item x="17"/>
        <item x="1"/>
        <item x="21"/>
        <item x="15"/>
        <item x="0"/>
        <item x="16"/>
        <item x="29"/>
        <item x="30"/>
        <item x="31"/>
        <item x="32"/>
        <item x="27"/>
        <item x="33"/>
        <item x="34"/>
        <item x="35"/>
        <item t="default"/>
      </items>
    </pivotField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月折旧额" fld="11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数据透视表15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Q52:W57" firstHeaderRow="1" firstDataRow="2" firstDataCol="1"/>
  <pivotFields count="15">
    <pivotField compact="0" showAll="0">
      <items count="27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axis="axisCol" compact="0" showAll="0">
      <items count="6">
        <item x="2"/>
        <item x="1"/>
        <item x="3"/>
        <item x="4"/>
        <item x="0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8">
        <item x="6"/>
        <item x="4"/>
        <item x="2"/>
        <item x="12"/>
        <item x="14"/>
        <item x="5"/>
        <item x="15"/>
        <item x="11"/>
        <item x="3"/>
        <item x="16"/>
        <item x="1"/>
        <item x="7"/>
        <item x="10"/>
        <item x="8"/>
        <item x="13"/>
        <item x="9"/>
        <item x="0"/>
        <item t="default"/>
      </items>
    </pivotField>
    <pivotField compact="0" numFmtId="177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compact="0" numFmtId="182" showAll="0">
      <items count="37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24"/>
        <item x="28"/>
        <item x="18"/>
        <item x="30"/>
        <item x="2"/>
        <item x="3"/>
        <item x="19"/>
        <item x="35"/>
        <item x="8"/>
        <item x="13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dataField="1" compact="0" showAll="0">
      <items count="9">
        <item x="5"/>
        <item x="1"/>
        <item x="6"/>
        <item x="2"/>
        <item x="7"/>
        <item x="4"/>
        <item x="3"/>
        <item x="0"/>
        <item t="default"/>
      </items>
    </pivotField>
    <pivotField compact="0" numFmtId="1" showAll="0">
      <items count="5">
        <item x="0"/>
        <item x="1"/>
        <item x="2"/>
        <item x="3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27"/>
        <item x="12"/>
        <item x="17"/>
        <item x="1"/>
        <item x="21"/>
        <item x="15"/>
        <item x="0"/>
        <item x="16"/>
        <item x="29"/>
        <item x="30"/>
        <item x="31"/>
        <item x="32"/>
        <item x="33"/>
        <item x="34"/>
        <item x="35"/>
        <item t="default"/>
      </items>
    </pivotField>
    <pivotField compact="0" numFmtId="180" showAll="0">
      <items count="37">
        <item x="25"/>
        <item x="23"/>
        <item x="20"/>
        <item x="5"/>
        <item x="11"/>
        <item x="4"/>
        <item x="14"/>
        <item x="9"/>
        <item x="26"/>
        <item x="22"/>
        <item x="7"/>
        <item x="24"/>
        <item x="28"/>
        <item x="18"/>
        <item x="2"/>
        <item x="3"/>
        <item x="19"/>
        <item x="8"/>
        <item x="13"/>
        <item x="10"/>
        <item x="6"/>
        <item x="12"/>
        <item x="17"/>
        <item x="1"/>
        <item x="21"/>
        <item x="15"/>
        <item x="0"/>
        <item x="16"/>
        <item x="29"/>
        <item x="30"/>
        <item x="31"/>
        <item x="32"/>
        <item x="27"/>
        <item x="33"/>
        <item x="34"/>
        <item x="35"/>
        <item t="default"/>
      </items>
    </pivotField>
  </pivotFields>
  <rowFields count="1">
    <field x="1"/>
  </rowFields>
  <rowItems count="4">
    <i>
      <x/>
    </i>
    <i>
      <x v="1"/>
    </i>
    <i>
      <x v="2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求和项:月折旧额" fld="11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name="数据透视表1" cacheId="1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C58:D62" firstHeaderRow="1" firstDataRow="1" firstDataCol="1"/>
  <pivotFields count="16">
    <pivotField compact="0" showAll="0">
      <items count="4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t="default"/>
      </items>
    </pivotField>
    <pivotField compact="0" showAll="0">
      <items count="28">
        <item x="22"/>
        <item x="3"/>
        <item x="9"/>
        <item x="8"/>
        <item x="25"/>
        <item x="1"/>
        <item x="4"/>
        <item x="10"/>
        <item x="19"/>
        <item x="18"/>
        <item x="20"/>
        <item x="14"/>
        <item x="21"/>
        <item x="7"/>
        <item x="15"/>
        <item x="6"/>
        <item x="23"/>
        <item x="26"/>
        <item x="24"/>
        <item x="0"/>
        <item x="16"/>
        <item x="5"/>
        <item x="2"/>
        <item x="12"/>
        <item x="11"/>
        <item x="17"/>
        <item x="13"/>
        <item t="default"/>
      </items>
    </pivotField>
    <pivotField axis="axisRow" compact="0" showAll="0">
      <items count="4">
        <item x="1"/>
        <item x="2"/>
        <item x="0"/>
        <item t="default"/>
      </items>
    </pivotField>
    <pivotField compact="0" showAll="0">
      <items count="17">
        <item x="4"/>
        <item x="12"/>
        <item x="0"/>
        <item x="1"/>
        <item x="14"/>
        <item x="5"/>
        <item x="15"/>
        <item x="3"/>
        <item x="10"/>
        <item x="11"/>
        <item x="7"/>
        <item x="8"/>
        <item x="9"/>
        <item x="13"/>
        <item x="6"/>
        <item x="2"/>
        <item t="default"/>
      </items>
    </pivotField>
    <pivotField compact="0" showAll="0">
      <items count="7">
        <item x="2"/>
        <item x="1"/>
        <item x="5"/>
        <item x="3"/>
        <item x="4"/>
        <item x="0"/>
        <item t="default"/>
      </items>
    </pivotField>
    <pivotField compact="0"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3"/>
        <item x="12"/>
        <item t="default"/>
      </items>
    </pivotField>
    <pivotField compact="0" showAll="0">
      <items count="7">
        <item x="2"/>
        <item x="4"/>
        <item x="1"/>
        <item x="3"/>
        <item x="0"/>
        <item x="5"/>
        <item t="default"/>
      </items>
    </pivotField>
    <pivotField compact="0" numFmtId="176" showAll="0">
      <items count="19">
        <item x="6"/>
        <item x="4"/>
        <item x="2"/>
        <item x="12"/>
        <item x="14"/>
        <item x="5"/>
        <item x="15"/>
        <item x="11"/>
        <item x="3"/>
        <item x="16"/>
        <item x="17"/>
        <item x="1"/>
        <item x="7"/>
        <item x="10"/>
        <item x="8"/>
        <item x="13"/>
        <item x="9"/>
        <item x="0"/>
        <item t="default"/>
      </items>
    </pivotField>
    <pivotField dataField="1" compact="0" numFmtId="177" showAll="0">
      <items count="39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36"/>
        <item x="24"/>
        <item x="28"/>
        <item x="18"/>
        <item x="30"/>
        <item x="2"/>
        <item x="3"/>
        <item x="19"/>
        <item x="35"/>
        <item x="8"/>
        <item x="13"/>
        <item x="37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4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compact="0" numFmtId="182" showAll="0">
      <items count="39">
        <item x="25"/>
        <item x="23"/>
        <item x="20"/>
        <item x="5"/>
        <item x="33"/>
        <item x="11"/>
        <item x="4"/>
        <item x="14"/>
        <item x="9"/>
        <item x="29"/>
        <item x="26"/>
        <item x="34"/>
        <item x="22"/>
        <item x="7"/>
        <item x="36"/>
        <item x="24"/>
        <item x="28"/>
        <item x="18"/>
        <item x="30"/>
        <item x="2"/>
        <item x="3"/>
        <item x="19"/>
        <item x="35"/>
        <item x="8"/>
        <item x="13"/>
        <item x="37"/>
        <item x="32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79" showAll="0">
      <items count="2">
        <item x="0"/>
        <item t="default"/>
      </items>
    </pivotField>
    <pivotField compact="0" showAll="0">
      <items count="8">
        <item x="2"/>
        <item x="3"/>
        <item x="5"/>
        <item x="4"/>
        <item x="6"/>
        <item x="1"/>
        <item x="0"/>
        <item t="default"/>
      </items>
    </pivotField>
    <pivotField compact="0" numFmtId="1" showAll="0">
      <items count="5">
        <item x="3"/>
        <item x="2"/>
        <item x="1"/>
        <item x="0"/>
        <item t="default"/>
      </items>
    </pivotField>
    <pivotField compact="0" numFmtId="180" showAll="0">
      <items count="39">
        <item x="36"/>
        <item x="33"/>
        <item x="25"/>
        <item x="23"/>
        <item x="20"/>
        <item x="5"/>
        <item x="34"/>
        <item x="37"/>
        <item x="11"/>
        <item x="4"/>
        <item x="14"/>
        <item x="9"/>
        <item x="29"/>
        <item x="26"/>
        <item x="22"/>
        <item x="7"/>
        <item x="35"/>
        <item x="24"/>
        <item x="28"/>
        <item x="18"/>
        <item x="30"/>
        <item x="2"/>
        <item x="3"/>
        <item x="19"/>
        <item x="32"/>
        <item x="8"/>
        <item x="13"/>
        <item x="10"/>
        <item x="6"/>
        <item x="27"/>
        <item x="12"/>
        <item x="31"/>
        <item x="17"/>
        <item x="1"/>
        <item x="21"/>
        <item x="15"/>
        <item x="0"/>
        <item x="16"/>
        <item t="default"/>
      </items>
    </pivotField>
    <pivotField compact="0" numFmtId="180" showAll="0">
      <items count="39">
        <item x="25"/>
        <item x="23"/>
        <item x="20"/>
        <item x="5"/>
        <item x="11"/>
        <item x="4"/>
        <item x="14"/>
        <item x="9"/>
        <item x="29"/>
        <item x="26"/>
        <item x="22"/>
        <item x="7"/>
        <item x="24"/>
        <item x="28"/>
        <item x="18"/>
        <item x="30"/>
        <item x="2"/>
        <item x="3"/>
        <item x="19"/>
        <item x="8"/>
        <item x="13"/>
        <item x="10"/>
        <item x="33"/>
        <item x="6"/>
        <item x="27"/>
        <item x="32"/>
        <item x="12"/>
        <item x="31"/>
        <item x="34"/>
        <item x="17"/>
        <item x="1"/>
        <item x="36"/>
        <item x="35"/>
        <item x="21"/>
        <item x="37"/>
        <item x="15"/>
        <item x="0"/>
        <item x="16"/>
        <item t="default"/>
      </items>
    </pivotField>
  </pivotFields>
  <rowFields count="1">
    <field x="2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求和项:固定资产原值" fld="8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ivotTable" Target="../pivotTables/pivotTable1.x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ivotTable" Target="../pivotTables/pivotTable2.x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pivotTable" Target="../pivotTables/pivotTable3.x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pivotTable" Target="../pivotTables/pivotTable4.x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4" Type="http://schemas.openxmlformats.org/officeDocument/2006/relationships/vmlDrawing" Target="../drawings/vmlDrawing5.vml"/><Relationship Id="rId3" Type="http://schemas.openxmlformats.org/officeDocument/2006/relationships/pivotTable" Target="../pivotTables/pivotTable6.xml"/><Relationship Id="rId2" Type="http://schemas.openxmlformats.org/officeDocument/2006/relationships/pivotTable" Target="../pivotTables/pivotTable5.x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4"/>
  <sheetViews>
    <sheetView topLeftCell="A24" workbookViewId="0">
      <selection activeCell="P43" sqref="P43:P44"/>
    </sheetView>
  </sheetViews>
  <sheetFormatPr defaultColWidth="9" defaultRowHeight="12"/>
  <cols>
    <col min="1" max="1" width="19.875" style="1" customWidth="1"/>
    <col min="2" max="2" width="11.375" style="1" customWidth="1"/>
    <col min="3" max="3" width="31.75" style="1" customWidth="1"/>
    <col min="4" max="4" width="10.875" style="1"/>
    <col min="5" max="6" width="10.875" style="2"/>
    <col min="7" max="7" width="9" style="2" customWidth="1"/>
    <col min="8" max="8" width="12.125" style="1"/>
    <col min="9" max="9" width="10.25" style="1" customWidth="1"/>
    <col min="10" max="10" width="11.375" style="1" customWidth="1"/>
    <col min="11" max="11" width="5.5" style="1" customWidth="1"/>
    <col min="12" max="12" width="11.25" style="1" customWidth="1"/>
    <col min="13" max="13" width="9.75" style="1" customWidth="1"/>
    <col min="14" max="14" width="14" style="1" customWidth="1"/>
    <col min="15" max="15" width="11.375" style="1" customWidth="1"/>
    <col min="16" max="16" width="17.25" style="1"/>
    <col min="17" max="21" width="10.875" style="1"/>
    <col min="22" max="22" width="8.375" style="1"/>
    <col min="23" max="255" width="11.375" style="1" customWidth="1"/>
    <col min="256" max="256" width="11.375" style="1"/>
    <col min="257" max="16384" width="9" style="1"/>
  </cols>
  <sheetData>
    <row r="1" s="1" customFormat="1" ht="39" customHeight="1" spans="1:15">
      <c r="A1" s="4" t="s">
        <v>0</v>
      </c>
      <c r="B1" s="4"/>
      <c r="C1" s="4"/>
      <c r="D1" s="4"/>
      <c r="E1" s="5"/>
      <c r="F1" s="5"/>
      <c r="G1" s="5"/>
      <c r="H1" s="4"/>
      <c r="I1" s="4"/>
      <c r="J1" s="4"/>
      <c r="K1" s="4"/>
      <c r="L1" s="4"/>
      <c r="M1" s="4"/>
      <c r="N1" s="4"/>
      <c r="O1" s="4"/>
    </row>
    <row r="2" s="1" customFormat="1" ht="24" customHeight="1" spans="1:15">
      <c r="A2" s="6" t="s">
        <v>1</v>
      </c>
      <c r="B2" s="6"/>
      <c r="C2" s="6"/>
      <c r="D2" s="6"/>
      <c r="E2" s="7"/>
      <c r="F2" s="7"/>
      <c r="G2" s="7"/>
      <c r="H2" s="31"/>
      <c r="I2" s="31"/>
      <c r="J2" s="31"/>
      <c r="K2" s="31"/>
      <c r="L2" s="32"/>
      <c r="M2" s="31"/>
      <c r="N2" s="33" t="s">
        <v>2</v>
      </c>
      <c r="O2" s="34">
        <v>45657</v>
      </c>
    </row>
    <row r="3" s="1" customFormat="1" spans="1:15">
      <c r="A3" s="6"/>
      <c r="B3" s="6"/>
      <c r="C3" s="6"/>
      <c r="D3" s="6"/>
      <c r="E3" s="7"/>
      <c r="F3" s="7"/>
      <c r="G3" s="7"/>
      <c r="H3" s="31"/>
      <c r="I3" s="31"/>
      <c r="J3" s="31"/>
      <c r="K3" s="31"/>
      <c r="L3" s="32"/>
      <c r="M3" s="31"/>
      <c r="N3" s="33"/>
      <c r="O3" s="34"/>
    </row>
    <row r="4" s="1" customFormat="1" ht="26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  <c r="G4" s="10" t="s">
        <v>9</v>
      </c>
      <c r="H4" s="35" t="s">
        <v>10</v>
      </c>
      <c r="I4" s="35" t="s">
        <v>11</v>
      </c>
      <c r="J4" s="35" t="s">
        <v>12</v>
      </c>
      <c r="K4" s="36" t="s">
        <v>13</v>
      </c>
      <c r="L4" s="35" t="s">
        <v>14</v>
      </c>
      <c r="M4" s="35" t="s">
        <v>15</v>
      </c>
      <c r="N4" s="37" t="s">
        <v>16</v>
      </c>
      <c r="O4" s="37" t="s">
        <v>17</v>
      </c>
      <c r="P4" s="1" t="s">
        <v>18</v>
      </c>
    </row>
    <row r="5" s="1" customFormat="1" ht="20" customHeight="1" spans="1:15">
      <c r="A5" s="12" t="s">
        <v>19</v>
      </c>
      <c r="B5" s="12" t="s">
        <v>20</v>
      </c>
      <c r="C5" s="12" t="s">
        <v>21</v>
      </c>
      <c r="D5" s="12"/>
      <c r="E5" s="13">
        <v>42674</v>
      </c>
      <c r="F5" s="13" t="s">
        <v>22</v>
      </c>
      <c r="G5" s="60">
        <v>1300</v>
      </c>
      <c r="H5" s="38">
        <v>455000</v>
      </c>
      <c r="I5" s="14">
        <v>42675</v>
      </c>
      <c r="J5" s="39">
        <f t="shared" ref="J5:J44" si="0">H5*5%</f>
        <v>22750</v>
      </c>
      <c r="K5" s="40">
        <v>36</v>
      </c>
      <c r="L5" s="38"/>
      <c r="M5" s="41">
        <v>36</v>
      </c>
      <c r="N5" s="42">
        <v>432250</v>
      </c>
      <c r="O5" s="42">
        <f t="shared" ref="O5:O44" si="1">H5-N5</f>
        <v>22750</v>
      </c>
    </row>
    <row r="6" s="1" customFormat="1" ht="20" customHeight="1" spans="1:15">
      <c r="A6" s="12" t="s">
        <v>23</v>
      </c>
      <c r="B6" s="12" t="s">
        <v>24</v>
      </c>
      <c r="C6" s="12" t="s">
        <v>25</v>
      </c>
      <c r="D6" s="12"/>
      <c r="E6" s="13">
        <v>42674</v>
      </c>
      <c r="F6" s="13" t="s">
        <v>26</v>
      </c>
      <c r="G6" s="60">
        <v>20</v>
      </c>
      <c r="H6" s="38">
        <v>38000</v>
      </c>
      <c r="I6" s="14">
        <v>42675</v>
      </c>
      <c r="J6" s="39">
        <f t="shared" si="0"/>
        <v>1900</v>
      </c>
      <c r="K6" s="40">
        <v>36</v>
      </c>
      <c r="L6" s="38"/>
      <c r="M6" s="41">
        <v>36</v>
      </c>
      <c r="N6" s="42">
        <v>36100</v>
      </c>
      <c r="O6" s="42">
        <f t="shared" si="1"/>
        <v>1900</v>
      </c>
    </row>
    <row r="7" s="1" customFormat="1" ht="20" customHeight="1" spans="1:15">
      <c r="A7" s="12" t="s">
        <v>27</v>
      </c>
      <c r="B7" s="12" t="s">
        <v>24</v>
      </c>
      <c r="C7" s="12"/>
      <c r="D7" s="12" t="s">
        <v>28</v>
      </c>
      <c r="E7" s="13">
        <v>43363</v>
      </c>
      <c r="F7" s="13" t="s">
        <v>26</v>
      </c>
      <c r="G7" s="60">
        <v>3</v>
      </c>
      <c r="H7" s="38">
        <v>4500</v>
      </c>
      <c r="I7" s="14">
        <v>43374</v>
      </c>
      <c r="J7" s="39">
        <f t="shared" si="0"/>
        <v>225</v>
      </c>
      <c r="K7" s="40">
        <v>36</v>
      </c>
      <c r="L7" s="43"/>
      <c r="M7" s="41">
        <f t="shared" ref="M7:M11" si="2">IF(DAYS360(I7,$J$50)/30&gt;K7,K7,ROUND(DAYS360(I7,$J$50)/30,0))</f>
        <v>36</v>
      </c>
      <c r="N7" s="42">
        <v>4275</v>
      </c>
      <c r="O7" s="42">
        <f t="shared" si="1"/>
        <v>225</v>
      </c>
    </row>
    <row r="8" s="1" customFormat="1" ht="20" customHeight="1" spans="1:15">
      <c r="A8" s="12" t="s">
        <v>29</v>
      </c>
      <c r="B8" s="12" t="s">
        <v>20</v>
      </c>
      <c r="C8" s="12" t="s">
        <v>30</v>
      </c>
      <c r="D8" s="16" t="s">
        <v>31</v>
      </c>
      <c r="E8" s="13">
        <v>43982</v>
      </c>
      <c r="F8" s="13" t="s">
        <v>32</v>
      </c>
      <c r="G8" s="60">
        <v>10</v>
      </c>
      <c r="H8" s="38">
        <v>4800</v>
      </c>
      <c r="I8" s="14">
        <v>43983</v>
      </c>
      <c r="J8" s="39">
        <f t="shared" si="0"/>
        <v>240</v>
      </c>
      <c r="K8" s="40">
        <v>36</v>
      </c>
      <c r="L8" s="43"/>
      <c r="M8" s="41">
        <f t="shared" si="2"/>
        <v>36</v>
      </c>
      <c r="N8" s="42">
        <v>4560.12</v>
      </c>
      <c r="O8" s="42">
        <f t="shared" si="1"/>
        <v>239.88</v>
      </c>
    </row>
    <row r="9" s="1" customFormat="1" ht="20" customHeight="1" spans="1:15">
      <c r="A9" s="12" t="s">
        <v>33</v>
      </c>
      <c r="B9" s="12" t="s">
        <v>20</v>
      </c>
      <c r="C9" s="12" t="s">
        <v>30</v>
      </c>
      <c r="D9" s="16" t="s">
        <v>31</v>
      </c>
      <c r="E9" s="13">
        <v>43982</v>
      </c>
      <c r="F9" s="13" t="s">
        <v>32</v>
      </c>
      <c r="G9" s="60">
        <v>10</v>
      </c>
      <c r="H9" s="38">
        <v>1200</v>
      </c>
      <c r="I9" s="14">
        <v>43983</v>
      </c>
      <c r="J9" s="39">
        <f t="shared" si="0"/>
        <v>60</v>
      </c>
      <c r="K9" s="40">
        <v>36</v>
      </c>
      <c r="L9" s="43"/>
      <c r="M9" s="41">
        <f t="shared" si="2"/>
        <v>36</v>
      </c>
      <c r="N9" s="42">
        <v>1140.12</v>
      </c>
      <c r="O9" s="42">
        <f t="shared" si="1"/>
        <v>59.8800000000001</v>
      </c>
    </row>
    <row r="10" s="1" customFormat="1" ht="20" customHeight="1" spans="1:15">
      <c r="A10" s="12" t="s">
        <v>34</v>
      </c>
      <c r="B10" s="12" t="s">
        <v>20</v>
      </c>
      <c r="C10" s="12" t="s">
        <v>30</v>
      </c>
      <c r="D10" s="16" t="s">
        <v>31</v>
      </c>
      <c r="E10" s="13">
        <v>43982</v>
      </c>
      <c r="F10" s="13" t="s">
        <v>32</v>
      </c>
      <c r="G10" s="60">
        <v>2</v>
      </c>
      <c r="H10" s="38">
        <v>820</v>
      </c>
      <c r="I10" s="14">
        <v>43983</v>
      </c>
      <c r="J10" s="39">
        <f t="shared" si="0"/>
        <v>41</v>
      </c>
      <c r="K10" s="40">
        <v>36</v>
      </c>
      <c r="L10" s="43"/>
      <c r="M10" s="41">
        <f t="shared" si="2"/>
        <v>36</v>
      </c>
      <c r="N10" s="42">
        <v>779.04</v>
      </c>
      <c r="O10" s="42">
        <f t="shared" si="1"/>
        <v>40.96</v>
      </c>
    </row>
    <row r="11" s="1" customFormat="1" ht="20" customHeight="1" spans="1:15">
      <c r="A11" s="16" t="s">
        <v>23</v>
      </c>
      <c r="B11" s="16" t="s">
        <v>24</v>
      </c>
      <c r="C11" s="16" t="s">
        <v>35</v>
      </c>
      <c r="D11" s="16" t="s">
        <v>31</v>
      </c>
      <c r="E11" s="13">
        <v>43982</v>
      </c>
      <c r="F11" s="13" t="s">
        <v>26</v>
      </c>
      <c r="G11" s="60">
        <v>6</v>
      </c>
      <c r="H11" s="44">
        <v>13482</v>
      </c>
      <c r="I11" s="14">
        <v>43983</v>
      </c>
      <c r="J11" s="39">
        <f t="shared" si="0"/>
        <v>674.1</v>
      </c>
      <c r="K11" s="40">
        <v>36</v>
      </c>
      <c r="L11" s="43"/>
      <c r="M11" s="41">
        <f t="shared" si="2"/>
        <v>36</v>
      </c>
      <c r="N11" s="42">
        <v>12808.08</v>
      </c>
      <c r="O11" s="42">
        <f t="shared" si="1"/>
        <v>673.92</v>
      </c>
    </row>
    <row r="12" s="1" customFormat="1" ht="20" customHeight="1" spans="1:15">
      <c r="A12" s="16" t="s">
        <v>36</v>
      </c>
      <c r="B12" s="16" t="s">
        <v>20</v>
      </c>
      <c r="C12" s="16" t="s">
        <v>37</v>
      </c>
      <c r="D12" s="16" t="s">
        <v>31</v>
      </c>
      <c r="E12" s="13">
        <v>43982</v>
      </c>
      <c r="F12" s="13" t="s">
        <v>32</v>
      </c>
      <c r="G12" s="60">
        <v>1</v>
      </c>
      <c r="H12" s="44">
        <v>2350</v>
      </c>
      <c r="I12" s="14">
        <v>43983</v>
      </c>
      <c r="J12" s="39">
        <f t="shared" si="0"/>
        <v>117.5</v>
      </c>
      <c r="K12" s="40">
        <v>36</v>
      </c>
      <c r="L12" s="43"/>
      <c r="M12" s="41">
        <v>36</v>
      </c>
      <c r="N12" s="42">
        <v>2232.36</v>
      </c>
      <c r="O12" s="42">
        <f t="shared" si="1"/>
        <v>117.64</v>
      </c>
    </row>
    <row r="13" s="1" customFormat="1" ht="20" customHeight="1" spans="1:15">
      <c r="A13" s="16" t="s">
        <v>38</v>
      </c>
      <c r="B13" s="16" t="s">
        <v>24</v>
      </c>
      <c r="C13" s="16" t="s">
        <v>39</v>
      </c>
      <c r="D13" s="16" t="s">
        <v>31</v>
      </c>
      <c r="E13" s="13">
        <v>43982</v>
      </c>
      <c r="F13" s="13" t="s">
        <v>26</v>
      </c>
      <c r="G13" s="60">
        <v>2</v>
      </c>
      <c r="H13" s="44">
        <v>7368</v>
      </c>
      <c r="I13" s="14">
        <v>43983</v>
      </c>
      <c r="J13" s="39">
        <f t="shared" si="0"/>
        <v>368.4</v>
      </c>
      <c r="K13" s="40">
        <v>36</v>
      </c>
      <c r="L13" s="43"/>
      <c r="M13" s="41">
        <v>36</v>
      </c>
      <c r="N13" s="42">
        <v>6999.48</v>
      </c>
      <c r="O13" s="42">
        <f t="shared" si="1"/>
        <v>368.52</v>
      </c>
    </row>
    <row r="14" s="1" customFormat="1" ht="20" customHeight="1" spans="1:15">
      <c r="A14" s="16" t="s">
        <v>40</v>
      </c>
      <c r="B14" s="16" t="s">
        <v>24</v>
      </c>
      <c r="C14" s="16" t="s">
        <v>41</v>
      </c>
      <c r="D14" s="16" t="s">
        <v>42</v>
      </c>
      <c r="E14" s="13">
        <v>44104</v>
      </c>
      <c r="F14" s="13" t="s">
        <v>26</v>
      </c>
      <c r="G14" s="60">
        <v>1</v>
      </c>
      <c r="H14" s="44">
        <v>1449</v>
      </c>
      <c r="I14" s="14">
        <v>44105</v>
      </c>
      <c r="J14" s="39">
        <f t="shared" si="0"/>
        <v>72.45</v>
      </c>
      <c r="K14" s="40">
        <v>36</v>
      </c>
      <c r="L14" s="43"/>
      <c r="M14" s="41">
        <v>36</v>
      </c>
      <c r="N14" s="42">
        <v>1376.64</v>
      </c>
      <c r="O14" s="42">
        <f t="shared" si="1"/>
        <v>72.3599999999999</v>
      </c>
    </row>
    <row r="15" s="1" customFormat="1" ht="20" customHeight="1" spans="1:15">
      <c r="A15" s="17" t="s">
        <v>23</v>
      </c>
      <c r="B15" s="17" t="s">
        <v>24</v>
      </c>
      <c r="C15" s="17" t="s">
        <v>43</v>
      </c>
      <c r="D15" s="16" t="s">
        <v>42</v>
      </c>
      <c r="E15" s="13">
        <v>44104</v>
      </c>
      <c r="F15" s="13" t="s">
        <v>44</v>
      </c>
      <c r="G15" s="60">
        <v>6</v>
      </c>
      <c r="H15" s="45">
        <v>11065</v>
      </c>
      <c r="I15" s="14">
        <v>44105</v>
      </c>
      <c r="J15" s="39">
        <f t="shared" si="0"/>
        <v>553.25</v>
      </c>
      <c r="K15" s="40">
        <v>36</v>
      </c>
      <c r="L15" s="43"/>
      <c r="M15" s="41">
        <v>36</v>
      </c>
      <c r="N15" s="42">
        <v>10511.64</v>
      </c>
      <c r="O15" s="42">
        <f t="shared" si="1"/>
        <v>553.360000000001</v>
      </c>
    </row>
    <row r="16" s="1" customFormat="1" ht="20" customHeight="1" spans="1:15">
      <c r="A16" s="17" t="s">
        <v>45</v>
      </c>
      <c r="B16" s="17" t="s">
        <v>24</v>
      </c>
      <c r="C16" s="17" t="s">
        <v>43</v>
      </c>
      <c r="D16" s="17" t="s">
        <v>31</v>
      </c>
      <c r="E16" s="13">
        <v>44145</v>
      </c>
      <c r="F16" s="13" t="s">
        <v>26</v>
      </c>
      <c r="G16" s="60">
        <v>1</v>
      </c>
      <c r="H16" s="45">
        <v>1160</v>
      </c>
      <c r="I16" s="14">
        <v>44166</v>
      </c>
      <c r="J16" s="39">
        <f t="shared" si="0"/>
        <v>58</v>
      </c>
      <c r="K16" s="40">
        <v>36</v>
      </c>
      <c r="L16" s="43"/>
      <c r="M16" s="41">
        <v>36</v>
      </c>
      <c r="N16" s="42">
        <v>1101.96</v>
      </c>
      <c r="O16" s="42">
        <f t="shared" si="1"/>
        <v>58.04</v>
      </c>
    </row>
    <row r="17" s="1" customFormat="1" ht="20" customHeight="1" spans="1:16">
      <c r="A17" s="17" t="s">
        <v>46</v>
      </c>
      <c r="B17" s="17" t="s">
        <v>47</v>
      </c>
      <c r="C17" s="17" t="s">
        <v>48</v>
      </c>
      <c r="D17" s="17" t="s">
        <v>42</v>
      </c>
      <c r="E17" s="13">
        <v>44195</v>
      </c>
      <c r="F17" s="13" t="s">
        <v>22</v>
      </c>
      <c r="G17" s="60">
        <v>80</v>
      </c>
      <c r="H17" s="45">
        <v>19600</v>
      </c>
      <c r="I17" s="14">
        <v>44197</v>
      </c>
      <c r="J17" s="39">
        <f t="shared" si="0"/>
        <v>980</v>
      </c>
      <c r="K17" s="40">
        <v>36</v>
      </c>
      <c r="L17" s="43"/>
      <c r="M17" s="41">
        <v>36</v>
      </c>
      <c r="N17" s="42">
        <f t="shared" ref="N17:N44" si="3">P17*M17</f>
        <v>18619.92</v>
      </c>
      <c r="O17" s="42">
        <f t="shared" si="1"/>
        <v>980.079999999998</v>
      </c>
      <c r="P17" s="1">
        <f t="shared" ref="P17:P42" si="4">ROUND((H17-J17)/K17,2)</f>
        <v>517.22</v>
      </c>
    </row>
    <row r="18" s="1" customFormat="1" ht="20" customHeight="1" spans="1:16">
      <c r="A18" s="17" t="s">
        <v>49</v>
      </c>
      <c r="B18" s="17" t="s">
        <v>47</v>
      </c>
      <c r="C18" s="17" t="s">
        <v>48</v>
      </c>
      <c r="D18" s="17" t="s">
        <v>42</v>
      </c>
      <c r="E18" s="13">
        <v>44195</v>
      </c>
      <c r="F18" s="13" t="s">
        <v>22</v>
      </c>
      <c r="G18" s="60">
        <v>160</v>
      </c>
      <c r="H18" s="45">
        <v>7600</v>
      </c>
      <c r="I18" s="14">
        <v>44197</v>
      </c>
      <c r="J18" s="39">
        <f t="shared" si="0"/>
        <v>380</v>
      </c>
      <c r="K18" s="40">
        <v>36</v>
      </c>
      <c r="L18" s="43"/>
      <c r="M18" s="41">
        <v>36</v>
      </c>
      <c r="N18" s="42">
        <f t="shared" si="3"/>
        <v>7220.16</v>
      </c>
      <c r="O18" s="42">
        <f t="shared" si="1"/>
        <v>379.84</v>
      </c>
      <c r="P18" s="1">
        <f t="shared" si="4"/>
        <v>200.56</v>
      </c>
    </row>
    <row r="19" s="1" customFormat="1" ht="20" customHeight="1" spans="1:16">
      <c r="A19" s="17" t="s">
        <v>34</v>
      </c>
      <c r="B19" s="17" t="s">
        <v>20</v>
      </c>
      <c r="C19" s="17" t="s">
        <v>50</v>
      </c>
      <c r="D19" s="17" t="s">
        <v>42</v>
      </c>
      <c r="E19" s="13">
        <v>44195</v>
      </c>
      <c r="F19" s="13" t="s">
        <v>32</v>
      </c>
      <c r="G19" s="60">
        <v>1</v>
      </c>
      <c r="H19" s="45">
        <v>1222</v>
      </c>
      <c r="I19" s="14">
        <v>44197</v>
      </c>
      <c r="J19" s="39">
        <f t="shared" si="0"/>
        <v>61.1</v>
      </c>
      <c r="K19" s="40">
        <v>36</v>
      </c>
      <c r="L19" s="43"/>
      <c r="M19" s="41">
        <v>36</v>
      </c>
      <c r="N19" s="42">
        <f t="shared" si="3"/>
        <v>1161</v>
      </c>
      <c r="O19" s="42">
        <f t="shared" si="1"/>
        <v>61</v>
      </c>
      <c r="P19" s="1">
        <f t="shared" si="4"/>
        <v>32.25</v>
      </c>
    </row>
    <row r="20" s="1" customFormat="1" ht="20" customHeight="1" spans="1:16">
      <c r="A20" s="17" t="s">
        <v>51</v>
      </c>
      <c r="B20" s="17" t="s">
        <v>47</v>
      </c>
      <c r="C20" s="17" t="s">
        <v>52</v>
      </c>
      <c r="D20" s="17" t="s">
        <v>42</v>
      </c>
      <c r="E20" s="13">
        <v>44195</v>
      </c>
      <c r="F20" s="13" t="s">
        <v>26</v>
      </c>
      <c r="G20" s="60">
        <v>200</v>
      </c>
      <c r="H20" s="45">
        <v>200000</v>
      </c>
      <c r="I20" s="14">
        <v>44197</v>
      </c>
      <c r="J20" s="39">
        <f t="shared" si="0"/>
        <v>10000</v>
      </c>
      <c r="K20" s="40">
        <v>36</v>
      </c>
      <c r="L20" s="43"/>
      <c r="M20" s="41">
        <v>36</v>
      </c>
      <c r="N20" s="42">
        <f t="shared" si="3"/>
        <v>190000.08</v>
      </c>
      <c r="O20" s="42">
        <f t="shared" si="1"/>
        <v>9999.92000000001</v>
      </c>
      <c r="P20" s="1">
        <f t="shared" si="4"/>
        <v>5277.78</v>
      </c>
    </row>
    <row r="21" s="1" customFormat="1" ht="20" customHeight="1" spans="1:16">
      <c r="A21" s="17" t="s">
        <v>53</v>
      </c>
      <c r="B21" s="17" t="s">
        <v>47</v>
      </c>
      <c r="C21" s="17" t="s">
        <v>52</v>
      </c>
      <c r="D21" s="17" t="s">
        <v>42</v>
      </c>
      <c r="E21" s="13">
        <v>44195</v>
      </c>
      <c r="F21" s="13" t="s">
        <v>44</v>
      </c>
      <c r="G21" s="60">
        <v>146</v>
      </c>
      <c r="H21" s="46">
        <v>792800</v>
      </c>
      <c r="I21" s="14">
        <v>44197</v>
      </c>
      <c r="J21" s="39">
        <f t="shared" si="0"/>
        <v>39640</v>
      </c>
      <c r="K21" s="47">
        <v>36</v>
      </c>
      <c r="L21" s="43"/>
      <c r="M21" s="41">
        <v>36</v>
      </c>
      <c r="N21" s="42">
        <f t="shared" si="3"/>
        <v>753159.96</v>
      </c>
      <c r="O21" s="48">
        <f t="shared" si="1"/>
        <v>39640.04</v>
      </c>
      <c r="P21" s="1">
        <f t="shared" si="4"/>
        <v>20921.11</v>
      </c>
    </row>
    <row r="22" s="1" customFormat="1" ht="20" customHeight="1" spans="1:16">
      <c r="A22" s="17" t="s">
        <v>54</v>
      </c>
      <c r="B22" s="17" t="s">
        <v>47</v>
      </c>
      <c r="C22" s="17" t="s">
        <v>52</v>
      </c>
      <c r="D22" s="17" t="s">
        <v>42</v>
      </c>
      <c r="E22" s="13">
        <v>44195</v>
      </c>
      <c r="F22" s="13" t="s">
        <v>32</v>
      </c>
      <c r="G22" s="60">
        <v>9</v>
      </c>
      <c r="H22" s="46">
        <v>22500</v>
      </c>
      <c r="I22" s="14">
        <v>44197</v>
      </c>
      <c r="J22" s="39">
        <f t="shared" si="0"/>
        <v>1125</v>
      </c>
      <c r="K22" s="47">
        <v>36</v>
      </c>
      <c r="L22" s="43"/>
      <c r="M22" s="41">
        <v>36</v>
      </c>
      <c r="N22" s="42">
        <f t="shared" si="3"/>
        <v>21375</v>
      </c>
      <c r="O22" s="48">
        <f t="shared" si="1"/>
        <v>1125</v>
      </c>
      <c r="P22" s="1">
        <f t="shared" si="4"/>
        <v>593.75</v>
      </c>
    </row>
    <row r="23" s="1" customFormat="1" ht="20" customHeight="1" spans="1:16">
      <c r="A23" s="17" t="s">
        <v>55</v>
      </c>
      <c r="B23" s="17" t="s">
        <v>47</v>
      </c>
      <c r="C23" s="17" t="s">
        <v>52</v>
      </c>
      <c r="D23" s="17" t="s">
        <v>42</v>
      </c>
      <c r="E23" s="13">
        <v>44195</v>
      </c>
      <c r="F23" s="13" t="s">
        <v>56</v>
      </c>
      <c r="G23" s="60">
        <v>2</v>
      </c>
      <c r="H23" s="46">
        <v>3000</v>
      </c>
      <c r="I23" s="14">
        <v>44197</v>
      </c>
      <c r="J23" s="39">
        <f t="shared" si="0"/>
        <v>150</v>
      </c>
      <c r="K23" s="47">
        <v>36</v>
      </c>
      <c r="L23" s="43"/>
      <c r="M23" s="41">
        <v>36</v>
      </c>
      <c r="N23" s="42">
        <f t="shared" si="3"/>
        <v>2850.12</v>
      </c>
      <c r="O23" s="48">
        <f t="shared" si="1"/>
        <v>149.88</v>
      </c>
      <c r="P23" s="1">
        <f t="shared" si="4"/>
        <v>79.17</v>
      </c>
    </row>
    <row r="24" s="1" customFormat="1" ht="20" customHeight="1" spans="1:16">
      <c r="A24" s="17" t="s">
        <v>57</v>
      </c>
      <c r="B24" s="17" t="s">
        <v>47</v>
      </c>
      <c r="C24" s="17" t="s">
        <v>52</v>
      </c>
      <c r="D24" s="17" t="s">
        <v>42</v>
      </c>
      <c r="E24" s="13">
        <v>44195</v>
      </c>
      <c r="F24" s="13" t="s">
        <v>26</v>
      </c>
      <c r="G24" s="60">
        <v>2</v>
      </c>
      <c r="H24" s="46">
        <v>5300</v>
      </c>
      <c r="I24" s="14">
        <v>44197</v>
      </c>
      <c r="J24" s="39">
        <f t="shared" si="0"/>
        <v>265</v>
      </c>
      <c r="K24" s="47">
        <v>36</v>
      </c>
      <c r="L24" s="43"/>
      <c r="M24" s="41">
        <v>36</v>
      </c>
      <c r="N24" s="42">
        <f t="shared" si="3"/>
        <v>5034.96</v>
      </c>
      <c r="O24" s="48">
        <f t="shared" si="1"/>
        <v>265.039999999999</v>
      </c>
      <c r="P24" s="1">
        <f t="shared" si="4"/>
        <v>139.86</v>
      </c>
    </row>
    <row r="25" s="1" customFormat="1" ht="20" customHeight="1" spans="1:16">
      <c r="A25" s="17" t="s">
        <v>58</v>
      </c>
      <c r="B25" s="17" t="s">
        <v>47</v>
      </c>
      <c r="C25" s="17" t="s">
        <v>52</v>
      </c>
      <c r="D25" s="17" t="s">
        <v>42</v>
      </c>
      <c r="E25" s="13">
        <v>44195</v>
      </c>
      <c r="F25" s="13" t="s">
        <v>26</v>
      </c>
      <c r="G25" s="60">
        <v>4</v>
      </c>
      <c r="H25" s="46">
        <v>720</v>
      </c>
      <c r="I25" s="14">
        <v>44197</v>
      </c>
      <c r="J25" s="39">
        <f t="shared" si="0"/>
        <v>36</v>
      </c>
      <c r="K25" s="47">
        <v>36</v>
      </c>
      <c r="L25" s="43"/>
      <c r="M25" s="41">
        <v>36</v>
      </c>
      <c r="N25" s="42">
        <f t="shared" si="3"/>
        <v>684</v>
      </c>
      <c r="O25" s="48">
        <f t="shared" si="1"/>
        <v>36</v>
      </c>
      <c r="P25" s="1">
        <f t="shared" si="4"/>
        <v>19</v>
      </c>
    </row>
    <row r="26" s="1" customFormat="1" ht="20" customHeight="1" spans="1:16">
      <c r="A26" s="17" t="s">
        <v>59</v>
      </c>
      <c r="B26" s="17" t="s">
        <v>47</v>
      </c>
      <c r="C26" s="17" t="s">
        <v>52</v>
      </c>
      <c r="D26" s="17" t="s">
        <v>42</v>
      </c>
      <c r="E26" s="13">
        <v>44195</v>
      </c>
      <c r="F26" s="13" t="s">
        <v>32</v>
      </c>
      <c r="G26" s="60">
        <v>2</v>
      </c>
      <c r="H26" s="46">
        <v>3000</v>
      </c>
      <c r="I26" s="14">
        <v>44197</v>
      </c>
      <c r="J26" s="39">
        <f t="shared" si="0"/>
        <v>150</v>
      </c>
      <c r="K26" s="47">
        <v>36</v>
      </c>
      <c r="L26" s="43"/>
      <c r="M26" s="41">
        <v>36</v>
      </c>
      <c r="N26" s="42">
        <f t="shared" si="3"/>
        <v>2850.12</v>
      </c>
      <c r="O26" s="48">
        <f t="shared" si="1"/>
        <v>149.88</v>
      </c>
      <c r="P26" s="1">
        <f t="shared" si="4"/>
        <v>79.17</v>
      </c>
    </row>
    <row r="27" s="1" customFormat="1" ht="20" customHeight="1" spans="1:16">
      <c r="A27" s="17" t="s">
        <v>60</v>
      </c>
      <c r="B27" s="17" t="s">
        <v>47</v>
      </c>
      <c r="C27" s="17" t="s">
        <v>52</v>
      </c>
      <c r="D27" s="17" t="s">
        <v>42</v>
      </c>
      <c r="E27" s="13">
        <v>44195</v>
      </c>
      <c r="F27" s="13" t="s">
        <v>44</v>
      </c>
      <c r="G27" s="60">
        <v>196</v>
      </c>
      <c r="H27" s="46">
        <v>98000</v>
      </c>
      <c r="I27" s="14">
        <v>44197</v>
      </c>
      <c r="J27" s="39">
        <f t="shared" si="0"/>
        <v>4900</v>
      </c>
      <c r="K27" s="47">
        <v>36</v>
      </c>
      <c r="L27" s="43"/>
      <c r="M27" s="41">
        <v>36</v>
      </c>
      <c r="N27" s="42">
        <f t="shared" si="3"/>
        <v>93099.96</v>
      </c>
      <c r="O27" s="48">
        <f t="shared" si="1"/>
        <v>4900.03999999999</v>
      </c>
      <c r="P27" s="1">
        <f t="shared" si="4"/>
        <v>2586.11</v>
      </c>
    </row>
    <row r="28" s="1" customFormat="1" ht="20" customHeight="1" spans="1:16">
      <c r="A28" s="17" t="s">
        <v>61</v>
      </c>
      <c r="B28" s="17" t="s">
        <v>47</v>
      </c>
      <c r="C28" s="17" t="s">
        <v>52</v>
      </c>
      <c r="D28" s="17" t="s">
        <v>42</v>
      </c>
      <c r="E28" s="13">
        <v>44195</v>
      </c>
      <c r="F28" s="13" t="s">
        <v>32</v>
      </c>
      <c r="G28" s="60">
        <v>2</v>
      </c>
      <c r="H28" s="46">
        <v>2080</v>
      </c>
      <c r="I28" s="14">
        <v>44197</v>
      </c>
      <c r="J28" s="39">
        <f t="shared" si="0"/>
        <v>104</v>
      </c>
      <c r="K28" s="47">
        <v>36</v>
      </c>
      <c r="L28" s="43"/>
      <c r="M28" s="41">
        <v>36</v>
      </c>
      <c r="N28" s="42">
        <f t="shared" si="3"/>
        <v>1976.04</v>
      </c>
      <c r="O28" s="48">
        <f t="shared" si="1"/>
        <v>103.96</v>
      </c>
      <c r="P28" s="1">
        <f t="shared" si="4"/>
        <v>54.89</v>
      </c>
    </row>
    <row r="29" s="1" customFormat="1" ht="20" customHeight="1" spans="1:16">
      <c r="A29" s="17" t="s">
        <v>62</v>
      </c>
      <c r="B29" s="17" t="s">
        <v>47</v>
      </c>
      <c r="C29" s="17" t="s">
        <v>52</v>
      </c>
      <c r="D29" s="17" t="s">
        <v>42</v>
      </c>
      <c r="E29" s="13">
        <v>44195</v>
      </c>
      <c r="F29" s="13" t="s">
        <v>32</v>
      </c>
      <c r="G29" s="60">
        <v>2</v>
      </c>
      <c r="H29" s="46">
        <v>600</v>
      </c>
      <c r="I29" s="14">
        <v>44197</v>
      </c>
      <c r="J29" s="39">
        <f t="shared" si="0"/>
        <v>30</v>
      </c>
      <c r="K29" s="47">
        <v>36</v>
      </c>
      <c r="L29" s="43"/>
      <c r="M29" s="41">
        <v>36</v>
      </c>
      <c r="N29" s="42">
        <f t="shared" si="3"/>
        <v>569.88</v>
      </c>
      <c r="O29" s="48">
        <f t="shared" si="1"/>
        <v>30.12</v>
      </c>
      <c r="P29" s="1">
        <f t="shared" si="4"/>
        <v>15.83</v>
      </c>
    </row>
    <row r="30" s="1" customFormat="1" ht="20" customHeight="1" spans="1:16">
      <c r="A30" s="17" t="s">
        <v>29</v>
      </c>
      <c r="B30" s="17" t="s">
        <v>20</v>
      </c>
      <c r="C30" s="12" t="s">
        <v>30</v>
      </c>
      <c r="D30" s="12" t="s">
        <v>63</v>
      </c>
      <c r="E30" s="13">
        <v>44255</v>
      </c>
      <c r="F30" s="13" t="s">
        <v>44</v>
      </c>
      <c r="G30" s="60">
        <v>5</v>
      </c>
      <c r="H30" s="45">
        <v>2525</v>
      </c>
      <c r="I30" s="14">
        <v>44256</v>
      </c>
      <c r="J30" s="39">
        <f t="shared" si="0"/>
        <v>126.25</v>
      </c>
      <c r="K30" s="40">
        <v>36</v>
      </c>
      <c r="L30" s="43"/>
      <c r="M30" s="41">
        <v>36</v>
      </c>
      <c r="N30" s="42">
        <f t="shared" si="3"/>
        <v>2398.68</v>
      </c>
      <c r="O30" s="42">
        <f t="shared" si="1"/>
        <v>126.32</v>
      </c>
      <c r="P30" s="1">
        <f t="shared" si="4"/>
        <v>66.63</v>
      </c>
    </row>
    <row r="31" s="1" customFormat="1" ht="20" customHeight="1" spans="1:16">
      <c r="A31" s="17" t="s">
        <v>64</v>
      </c>
      <c r="B31" s="17" t="s">
        <v>20</v>
      </c>
      <c r="C31" s="12" t="s">
        <v>30</v>
      </c>
      <c r="D31" s="12" t="s">
        <v>63</v>
      </c>
      <c r="E31" s="13">
        <v>44255</v>
      </c>
      <c r="F31" s="13" t="s">
        <v>44</v>
      </c>
      <c r="G31" s="60">
        <v>5</v>
      </c>
      <c r="H31" s="45">
        <v>525</v>
      </c>
      <c r="I31" s="14">
        <v>44256</v>
      </c>
      <c r="J31" s="39">
        <f t="shared" si="0"/>
        <v>26.25</v>
      </c>
      <c r="K31" s="40">
        <v>36</v>
      </c>
      <c r="L31" s="43"/>
      <c r="M31" s="41">
        <v>36</v>
      </c>
      <c r="N31" s="42">
        <f t="shared" si="3"/>
        <v>498.6</v>
      </c>
      <c r="O31" s="42">
        <f t="shared" si="1"/>
        <v>26.4</v>
      </c>
      <c r="P31" s="1">
        <f t="shared" si="4"/>
        <v>13.85</v>
      </c>
    </row>
    <row r="32" s="1" customFormat="1" ht="20" customHeight="1" spans="1:16">
      <c r="A32" s="17" t="s">
        <v>65</v>
      </c>
      <c r="B32" s="17" t="s">
        <v>20</v>
      </c>
      <c r="C32" s="12" t="s">
        <v>30</v>
      </c>
      <c r="D32" s="12" t="s">
        <v>63</v>
      </c>
      <c r="E32" s="13">
        <v>44255</v>
      </c>
      <c r="F32" s="13" t="s">
        <v>44</v>
      </c>
      <c r="G32" s="60">
        <v>1</v>
      </c>
      <c r="H32" s="45">
        <v>1600</v>
      </c>
      <c r="I32" s="14">
        <v>44256</v>
      </c>
      <c r="J32" s="39">
        <f t="shared" si="0"/>
        <v>80</v>
      </c>
      <c r="K32" s="40">
        <v>36</v>
      </c>
      <c r="L32" s="43"/>
      <c r="M32" s="41">
        <v>36</v>
      </c>
      <c r="N32" s="42">
        <f t="shared" si="3"/>
        <v>1519.92</v>
      </c>
      <c r="O32" s="42">
        <f t="shared" si="1"/>
        <v>80.0799999999999</v>
      </c>
      <c r="P32" s="1">
        <f t="shared" si="4"/>
        <v>42.22</v>
      </c>
    </row>
    <row r="33" s="1" customFormat="1" ht="20" customHeight="1" spans="1:16">
      <c r="A33" s="17" t="s">
        <v>23</v>
      </c>
      <c r="B33" s="17" t="s">
        <v>24</v>
      </c>
      <c r="C33" s="17" t="s">
        <v>66</v>
      </c>
      <c r="D33" s="17" t="s">
        <v>31</v>
      </c>
      <c r="E33" s="13">
        <v>44316</v>
      </c>
      <c r="F33" s="13" t="s">
        <v>26</v>
      </c>
      <c r="G33" s="60">
        <v>7</v>
      </c>
      <c r="H33" s="45">
        <v>14070</v>
      </c>
      <c r="I33" s="14">
        <v>44317</v>
      </c>
      <c r="J33" s="39">
        <f t="shared" si="0"/>
        <v>703.5</v>
      </c>
      <c r="K33" s="40">
        <v>36</v>
      </c>
      <c r="L33" s="43"/>
      <c r="M33" s="41">
        <v>36</v>
      </c>
      <c r="N33" s="42">
        <f t="shared" si="3"/>
        <v>13366.44</v>
      </c>
      <c r="O33" s="42">
        <f t="shared" si="1"/>
        <v>703.559999999999</v>
      </c>
      <c r="P33" s="1">
        <f t="shared" si="4"/>
        <v>371.29</v>
      </c>
    </row>
    <row r="34" s="1" customFormat="1" ht="20" customHeight="1" spans="1:16">
      <c r="A34" s="17" t="s">
        <v>40</v>
      </c>
      <c r="B34" s="17" t="s">
        <v>24</v>
      </c>
      <c r="C34" s="17" t="s">
        <v>67</v>
      </c>
      <c r="D34" s="17" t="s">
        <v>31</v>
      </c>
      <c r="E34" s="13">
        <v>44316</v>
      </c>
      <c r="F34" s="13" t="s">
        <v>26</v>
      </c>
      <c r="G34" s="60">
        <v>2</v>
      </c>
      <c r="H34" s="45">
        <v>2888</v>
      </c>
      <c r="I34" s="14">
        <v>44317</v>
      </c>
      <c r="J34" s="39">
        <f t="shared" si="0"/>
        <v>144.4</v>
      </c>
      <c r="K34" s="40">
        <v>36</v>
      </c>
      <c r="L34" s="43"/>
      <c r="M34" s="41">
        <v>36</v>
      </c>
      <c r="N34" s="42">
        <f t="shared" si="3"/>
        <v>2743.56</v>
      </c>
      <c r="O34" s="42">
        <f t="shared" si="1"/>
        <v>144.44</v>
      </c>
      <c r="P34" s="1">
        <f t="shared" si="4"/>
        <v>76.21</v>
      </c>
    </row>
    <row r="35" s="1" customFormat="1" ht="20" customHeight="1" spans="1:16">
      <c r="A35" s="17" t="s">
        <v>40</v>
      </c>
      <c r="B35" s="17" t="s">
        <v>24</v>
      </c>
      <c r="C35" s="17" t="s">
        <v>67</v>
      </c>
      <c r="D35" s="17" t="s">
        <v>42</v>
      </c>
      <c r="E35" s="13">
        <v>44408</v>
      </c>
      <c r="F35" s="13" t="s">
        <v>26</v>
      </c>
      <c r="G35" s="60">
        <v>1</v>
      </c>
      <c r="H35" s="45">
        <v>1494</v>
      </c>
      <c r="I35" s="14">
        <v>44409</v>
      </c>
      <c r="J35" s="39">
        <f t="shared" si="0"/>
        <v>74.7</v>
      </c>
      <c r="K35" s="40">
        <v>36</v>
      </c>
      <c r="L35" s="43"/>
      <c r="M35" s="41">
        <v>36</v>
      </c>
      <c r="N35" s="42">
        <f t="shared" si="3"/>
        <v>1419.48</v>
      </c>
      <c r="O35" s="42">
        <f t="shared" si="1"/>
        <v>74.52</v>
      </c>
      <c r="P35" s="1">
        <f t="shared" si="4"/>
        <v>39.43</v>
      </c>
    </row>
    <row r="36" s="1" customFormat="1" ht="20" customHeight="1" spans="1:16">
      <c r="A36" s="17" t="s">
        <v>46</v>
      </c>
      <c r="B36" s="17" t="s">
        <v>20</v>
      </c>
      <c r="C36" s="12" t="s">
        <v>30</v>
      </c>
      <c r="D36" s="12" t="s">
        <v>63</v>
      </c>
      <c r="E36" s="13">
        <v>44408</v>
      </c>
      <c r="F36" s="13" t="s">
        <v>44</v>
      </c>
      <c r="G36" s="60">
        <v>12</v>
      </c>
      <c r="H36" s="45">
        <v>4200</v>
      </c>
      <c r="I36" s="14">
        <v>44409</v>
      </c>
      <c r="J36" s="39">
        <f t="shared" si="0"/>
        <v>210</v>
      </c>
      <c r="K36" s="40">
        <v>36</v>
      </c>
      <c r="L36" s="43"/>
      <c r="M36" s="41">
        <v>36</v>
      </c>
      <c r="N36" s="42">
        <f t="shared" si="3"/>
        <v>3989.88</v>
      </c>
      <c r="O36" s="42">
        <f t="shared" si="1"/>
        <v>210.12</v>
      </c>
      <c r="P36" s="1">
        <f t="shared" si="4"/>
        <v>110.83</v>
      </c>
    </row>
    <row r="37" s="1" customFormat="1" ht="20" customHeight="1" spans="1:16">
      <c r="A37" s="17" t="s">
        <v>23</v>
      </c>
      <c r="B37" s="17" t="s">
        <v>24</v>
      </c>
      <c r="C37" s="17" t="s">
        <v>66</v>
      </c>
      <c r="D37" s="12" t="s">
        <v>63</v>
      </c>
      <c r="E37" s="13">
        <v>44408</v>
      </c>
      <c r="F37" s="13" t="s">
        <v>26</v>
      </c>
      <c r="G37" s="60">
        <v>10</v>
      </c>
      <c r="H37" s="45">
        <v>20100</v>
      </c>
      <c r="I37" s="14">
        <v>44409</v>
      </c>
      <c r="J37" s="39">
        <f t="shared" si="0"/>
        <v>1005</v>
      </c>
      <c r="K37" s="40">
        <v>36</v>
      </c>
      <c r="L37" s="43"/>
      <c r="M37" s="41">
        <v>36</v>
      </c>
      <c r="N37" s="42">
        <f t="shared" si="3"/>
        <v>19095.12</v>
      </c>
      <c r="O37" s="42">
        <f t="shared" si="1"/>
        <v>1004.88</v>
      </c>
      <c r="P37" s="1">
        <f t="shared" si="4"/>
        <v>530.42</v>
      </c>
    </row>
    <row r="38" s="1" customFormat="1" ht="20" customHeight="1" spans="1:16">
      <c r="A38" s="17" t="s">
        <v>23</v>
      </c>
      <c r="B38" s="17" t="s">
        <v>24</v>
      </c>
      <c r="C38" s="17" t="s">
        <v>68</v>
      </c>
      <c r="D38" s="17" t="s">
        <v>42</v>
      </c>
      <c r="E38" s="13">
        <v>44713</v>
      </c>
      <c r="F38" s="13" t="s">
        <v>26</v>
      </c>
      <c r="G38" s="60">
        <v>3</v>
      </c>
      <c r="H38" s="45">
        <v>7800</v>
      </c>
      <c r="I38" s="14">
        <f>DATE(YEAR(E38),MONTH(E38)+1,DAY(1))</f>
        <v>44743</v>
      </c>
      <c r="J38" s="39">
        <f t="shared" si="0"/>
        <v>390</v>
      </c>
      <c r="K38" s="40">
        <v>36</v>
      </c>
      <c r="L38" s="43">
        <f t="shared" ref="L38:L44" si="5">IF(M38&gt;K38,0,ROUND((H38-J38)/K38,2))</f>
        <v>205.83</v>
      </c>
      <c r="M38" s="41">
        <f>(YEAR($O$2)-YEAR(E38))*12+MONTH($O$2)-MONTH(E38)</f>
        <v>30</v>
      </c>
      <c r="N38" s="42">
        <f t="shared" si="3"/>
        <v>6174.9</v>
      </c>
      <c r="O38" s="42">
        <f t="shared" si="1"/>
        <v>1625.1</v>
      </c>
      <c r="P38" s="1">
        <f t="shared" si="4"/>
        <v>205.83</v>
      </c>
    </row>
    <row r="39" s="1" customFormat="1" ht="20" customHeight="1" spans="1:16">
      <c r="A39" s="17" t="s">
        <v>34</v>
      </c>
      <c r="B39" s="17" t="s">
        <v>20</v>
      </c>
      <c r="C39" s="17" t="s">
        <v>69</v>
      </c>
      <c r="D39" s="17" t="s">
        <v>42</v>
      </c>
      <c r="E39" s="13">
        <v>45272</v>
      </c>
      <c r="F39" s="13" t="s">
        <v>70</v>
      </c>
      <c r="G39" s="60">
        <v>3</v>
      </c>
      <c r="H39" s="45">
        <v>1080</v>
      </c>
      <c r="I39" s="14">
        <v>44927</v>
      </c>
      <c r="J39" s="39">
        <f t="shared" si="0"/>
        <v>54</v>
      </c>
      <c r="K39" s="40">
        <v>36</v>
      </c>
      <c r="L39" s="43">
        <f t="shared" si="5"/>
        <v>28.5</v>
      </c>
      <c r="M39" s="41">
        <f>(YEAR($O$2)-YEAR(E39))*12+MONTH($O$2)-MONTH(E39)</f>
        <v>12</v>
      </c>
      <c r="N39" s="42">
        <f t="shared" si="3"/>
        <v>342</v>
      </c>
      <c r="O39" s="42">
        <f t="shared" si="1"/>
        <v>738</v>
      </c>
      <c r="P39" s="1">
        <f t="shared" si="4"/>
        <v>28.5</v>
      </c>
    </row>
    <row r="40" s="1" customFormat="1" ht="20" customHeight="1" spans="1:16">
      <c r="A40" s="17" t="s">
        <v>71</v>
      </c>
      <c r="B40" s="17" t="s">
        <v>47</v>
      </c>
      <c r="C40" s="17" t="s">
        <v>68</v>
      </c>
      <c r="D40" s="17" t="s">
        <v>42</v>
      </c>
      <c r="E40" s="13">
        <v>45289</v>
      </c>
      <c r="F40" s="13" t="s">
        <v>26</v>
      </c>
      <c r="G40" s="60">
        <v>1</v>
      </c>
      <c r="H40" s="45">
        <v>1850</v>
      </c>
      <c r="I40" s="14">
        <v>44927</v>
      </c>
      <c r="J40" s="39">
        <f t="shared" si="0"/>
        <v>92.5</v>
      </c>
      <c r="K40" s="40">
        <v>36</v>
      </c>
      <c r="L40" s="43">
        <f t="shared" si="5"/>
        <v>48.82</v>
      </c>
      <c r="M40" s="41">
        <f>(YEAR($O$2)-YEAR(E40))*12+MONTH($O$2)-MONTH(E40)</f>
        <v>12</v>
      </c>
      <c r="N40" s="42">
        <f t="shared" si="3"/>
        <v>585.84</v>
      </c>
      <c r="O40" s="42">
        <f t="shared" si="1"/>
        <v>1264.16</v>
      </c>
      <c r="P40" s="1">
        <f t="shared" si="4"/>
        <v>48.82</v>
      </c>
    </row>
    <row r="41" s="1" customFormat="1" ht="20" customHeight="1" spans="1:16">
      <c r="A41" s="17" t="s">
        <v>71</v>
      </c>
      <c r="B41" s="17" t="s">
        <v>47</v>
      </c>
      <c r="C41" s="17" t="s">
        <v>68</v>
      </c>
      <c r="D41" s="17" t="s">
        <v>42</v>
      </c>
      <c r="E41" s="13">
        <v>45289</v>
      </c>
      <c r="F41" s="13" t="s">
        <v>26</v>
      </c>
      <c r="G41" s="60">
        <v>1</v>
      </c>
      <c r="H41" s="45">
        <v>1850</v>
      </c>
      <c r="I41" s="14">
        <v>44927</v>
      </c>
      <c r="J41" s="39">
        <f t="shared" si="0"/>
        <v>92.5</v>
      </c>
      <c r="K41" s="40">
        <v>36</v>
      </c>
      <c r="L41" s="43">
        <f t="shared" si="5"/>
        <v>48.82</v>
      </c>
      <c r="M41" s="41">
        <f>(YEAR($O$2)-YEAR(E41))*12+MONTH($O$2)-MONTH(E41)</f>
        <v>12</v>
      </c>
      <c r="N41" s="42">
        <f t="shared" si="3"/>
        <v>585.84</v>
      </c>
      <c r="O41" s="42">
        <f t="shared" si="1"/>
        <v>1264.16</v>
      </c>
      <c r="P41" s="1">
        <f t="shared" si="4"/>
        <v>48.82</v>
      </c>
    </row>
    <row r="42" s="1" customFormat="1" ht="20" customHeight="1" spans="1:16">
      <c r="A42" s="17" t="s">
        <v>72</v>
      </c>
      <c r="B42" s="17" t="s">
        <v>24</v>
      </c>
      <c r="C42" s="17" t="s">
        <v>68</v>
      </c>
      <c r="D42" s="17" t="s">
        <v>31</v>
      </c>
      <c r="E42" s="13">
        <v>45289</v>
      </c>
      <c r="F42" s="13" t="s">
        <v>26</v>
      </c>
      <c r="G42" s="60">
        <v>1</v>
      </c>
      <c r="H42" s="45">
        <v>5600</v>
      </c>
      <c r="I42" s="14">
        <v>44927</v>
      </c>
      <c r="J42" s="39">
        <f t="shared" si="0"/>
        <v>280</v>
      </c>
      <c r="K42" s="40">
        <v>36</v>
      </c>
      <c r="L42" s="43">
        <f t="shared" si="5"/>
        <v>147.78</v>
      </c>
      <c r="M42" s="41">
        <f>(YEAR($O$2)-YEAR(E42))*12+MONTH($O$2)-MONTH(E42)</f>
        <v>12</v>
      </c>
      <c r="N42" s="42">
        <f t="shared" si="3"/>
        <v>1773.36</v>
      </c>
      <c r="O42" s="42">
        <f t="shared" si="1"/>
        <v>3826.64</v>
      </c>
      <c r="P42" s="1">
        <f t="shared" si="4"/>
        <v>147.78</v>
      </c>
    </row>
    <row r="43" s="1" customFormat="1" ht="20" customHeight="1" spans="1:16">
      <c r="A43" s="17" t="s">
        <v>23</v>
      </c>
      <c r="B43" s="17" t="s">
        <v>24</v>
      </c>
      <c r="C43" s="17" t="s">
        <v>68</v>
      </c>
      <c r="D43" s="17" t="s">
        <v>73</v>
      </c>
      <c r="E43" s="13">
        <v>45621</v>
      </c>
      <c r="F43" s="13" t="s">
        <v>26</v>
      </c>
      <c r="G43" s="60">
        <v>1</v>
      </c>
      <c r="H43" s="45">
        <v>2500</v>
      </c>
      <c r="I43" s="14">
        <v>45627</v>
      </c>
      <c r="J43" s="39">
        <f t="shared" si="0"/>
        <v>125</v>
      </c>
      <c r="K43" s="40">
        <v>36</v>
      </c>
      <c r="L43" s="43">
        <f t="shared" si="5"/>
        <v>65.97</v>
      </c>
      <c r="M43" s="41">
        <f>(YEAR($O$2)-YEAR(E43))*12+MONTH($O$2)-MONTH(E43)</f>
        <v>1</v>
      </c>
      <c r="N43" s="42">
        <f t="shared" si="3"/>
        <v>65.97</v>
      </c>
      <c r="O43" s="42">
        <f t="shared" si="1"/>
        <v>2434.03</v>
      </c>
      <c r="P43" s="1">
        <v>65.97</v>
      </c>
    </row>
    <row r="44" s="1" customFormat="1" ht="20" customHeight="1" spans="1:16">
      <c r="A44" s="17" t="s">
        <v>74</v>
      </c>
      <c r="B44" s="17" t="s">
        <v>20</v>
      </c>
      <c r="C44" s="17" t="s">
        <v>69</v>
      </c>
      <c r="D44" s="17" t="s">
        <v>28</v>
      </c>
      <c r="E44" s="13">
        <v>45603</v>
      </c>
      <c r="F44" s="13" t="s">
        <v>70</v>
      </c>
      <c r="G44" s="60">
        <v>16</v>
      </c>
      <c r="H44" s="45">
        <v>7760</v>
      </c>
      <c r="I44" s="14">
        <v>45627</v>
      </c>
      <c r="J44" s="39">
        <f t="shared" si="0"/>
        <v>388</v>
      </c>
      <c r="K44" s="40">
        <v>36</v>
      </c>
      <c r="L44" s="43">
        <f t="shared" si="5"/>
        <v>204.78</v>
      </c>
      <c r="M44" s="41">
        <f>(YEAR($O$2)-YEAR(E44))*12+MONTH($O$2)-MONTH(E44)</f>
        <v>1</v>
      </c>
      <c r="N44" s="42">
        <f t="shared" si="3"/>
        <v>204.78</v>
      </c>
      <c r="O44" s="42">
        <f t="shared" si="1"/>
        <v>7555.22</v>
      </c>
      <c r="P44" s="1">
        <v>204.78</v>
      </c>
    </row>
    <row r="45" s="1" customFormat="1" ht="20" customHeight="1" spans="1:15">
      <c r="A45" s="18" t="s">
        <v>75</v>
      </c>
      <c r="B45" s="18"/>
      <c r="C45" s="18"/>
      <c r="D45" s="18"/>
      <c r="E45" s="17"/>
      <c r="F45" s="17"/>
      <c r="G45" s="61"/>
      <c r="H45" s="49">
        <f t="shared" ref="H45:O45" si="6">SUM(H5:H44)</f>
        <v>1773458</v>
      </c>
      <c r="I45" s="45"/>
      <c r="J45" s="45">
        <f t="shared" si="6"/>
        <v>88672.9</v>
      </c>
      <c r="K45" s="45"/>
      <c r="L45" s="45">
        <f t="shared" si="6"/>
        <v>750.5</v>
      </c>
      <c r="M45" s="45">
        <f t="shared" si="6"/>
        <v>1268</v>
      </c>
      <c r="N45" s="45">
        <f t="shared" si="6"/>
        <v>1667500.01</v>
      </c>
      <c r="O45" s="45">
        <f t="shared" si="6"/>
        <v>105957.99</v>
      </c>
    </row>
    <row r="46" s="1" customFormat="1" spans="5:7">
      <c r="E46" s="2"/>
      <c r="F46" s="2"/>
      <c r="G46" s="2"/>
    </row>
    <row r="47" s="1" customFormat="1" ht="14.25" spans="1:14">
      <c r="A47" s="20" t="s">
        <v>76</v>
      </c>
      <c r="D47" s="20"/>
      <c r="E47" s="21"/>
      <c r="F47" s="21"/>
      <c r="G47" s="21"/>
      <c r="N47" s="20" t="s">
        <v>77</v>
      </c>
    </row>
    <row r="48" s="1" customFormat="1" spans="5:7">
      <c r="E48" s="2"/>
      <c r="F48" s="2"/>
      <c r="G48" s="2"/>
    </row>
    <row r="49" s="1" customFormat="1" ht="16" customHeight="1" spans="1:15">
      <c r="A49" s="23" t="s">
        <v>78</v>
      </c>
      <c r="B49" s="22" t="s">
        <v>6</v>
      </c>
      <c r="C49" s="22"/>
      <c r="D49" s="23"/>
      <c r="E49" s="24"/>
      <c r="F49" s="24"/>
      <c r="G49" s="24"/>
      <c r="H49" s="23"/>
      <c r="I49" s="23" t="s">
        <v>79</v>
      </c>
      <c r="J49" s="23"/>
      <c r="K49" s="62">
        <v>42675</v>
      </c>
      <c r="L49" s="23"/>
      <c r="M49" s="23"/>
      <c r="N49" s="23"/>
      <c r="O49" s="23"/>
    </row>
    <row r="50" s="1" customFormat="1" ht="21" customHeight="1" spans="1:14">
      <c r="A50" s="25" t="s">
        <v>4</v>
      </c>
      <c r="B50" s="25" t="s">
        <v>31</v>
      </c>
      <c r="C50" s="25" t="s">
        <v>28</v>
      </c>
      <c r="D50" s="25" t="s">
        <v>42</v>
      </c>
      <c r="E50" s="25" t="s">
        <v>73</v>
      </c>
      <c r="F50" s="25" t="s">
        <v>75</v>
      </c>
      <c r="G50" s="54"/>
      <c r="H50" s="23" t="s">
        <v>79</v>
      </c>
      <c r="I50" s="23"/>
      <c r="J50" s="52">
        <f>O2</f>
        <v>45657</v>
      </c>
      <c r="K50" s="53"/>
      <c r="L50" s="54"/>
      <c r="M50" s="55"/>
      <c r="N50" s="56"/>
    </row>
    <row r="51" s="1" customFormat="1" ht="21" customHeight="1" spans="1:6">
      <c r="A51" s="27" t="s">
        <v>24</v>
      </c>
      <c r="B51" s="25">
        <v>147.78</v>
      </c>
      <c r="C51" s="25"/>
      <c r="D51" s="25">
        <v>205.83</v>
      </c>
      <c r="E51" s="25">
        <v>65.97</v>
      </c>
      <c r="F51" s="25">
        <f>SUM(B51:E51)</f>
        <v>419.58</v>
      </c>
    </row>
    <row r="52" s="1" customFormat="1" ht="21" customHeight="1" spans="1:22">
      <c r="A52" s="27" t="s">
        <v>47</v>
      </c>
      <c r="B52" s="25"/>
      <c r="C52" s="25"/>
      <c r="D52" s="25">
        <v>97.64</v>
      </c>
      <c r="E52" s="25"/>
      <c r="F52" s="25">
        <f>SUM(D52:E52)</f>
        <v>97.64</v>
      </c>
      <c r="P52" t="s">
        <v>78</v>
      </c>
      <c r="Q52" t="s">
        <v>6</v>
      </c>
      <c r="R52"/>
      <c r="S52"/>
      <c r="T52"/>
      <c r="U52"/>
      <c r="V52"/>
    </row>
    <row r="53" s="1" customFormat="1" ht="21" customHeight="1" spans="1:22">
      <c r="A53" s="27" t="s">
        <v>20</v>
      </c>
      <c r="B53" s="25"/>
      <c r="C53" s="25">
        <v>204.78</v>
      </c>
      <c r="D53" s="25">
        <v>28.5</v>
      </c>
      <c r="E53" s="25"/>
      <c r="F53" s="25">
        <f>C53+D53</f>
        <v>233.28</v>
      </c>
      <c r="P53" t="s">
        <v>4</v>
      </c>
      <c r="Q53" t="s">
        <v>31</v>
      </c>
      <c r="R53" t="s">
        <v>28</v>
      </c>
      <c r="S53" t="s">
        <v>42</v>
      </c>
      <c r="T53" t="s">
        <v>63</v>
      </c>
      <c r="U53" t="s">
        <v>80</v>
      </c>
      <c r="V53" t="s">
        <v>75</v>
      </c>
    </row>
    <row r="54" s="1" customFormat="1" ht="21" customHeight="1" spans="1:22">
      <c r="A54" s="27" t="s">
        <v>75</v>
      </c>
      <c r="B54" s="25">
        <f>SUM(B51:B53)</f>
        <v>147.78</v>
      </c>
      <c r="C54" s="25">
        <f>SUM(C51:C53)</f>
        <v>204.78</v>
      </c>
      <c r="D54" s="25">
        <f>SUM(D51:D53)</f>
        <v>331.97</v>
      </c>
      <c r="E54" s="25">
        <f>SUM(E51:E53)</f>
        <v>65.97</v>
      </c>
      <c r="F54" s="25">
        <f>B54+D54+C54+E54</f>
        <v>750.5</v>
      </c>
      <c r="P54" t="s">
        <v>24</v>
      </c>
      <c r="Q54">
        <v>147.78</v>
      </c>
      <c r="R54"/>
      <c r="S54">
        <v>245.26</v>
      </c>
      <c r="T54">
        <v>530.42</v>
      </c>
      <c r="U54"/>
      <c r="V54">
        <v>923.46</v>
      </c>
    </row>
    <row r="55" s="1" customFormat="1" ht="13.5" spans="5:22">
      <c r="E55" s="2"/>
      <c r="F55" s="2"/>
      <c r="G55" s="2"/>
      <c r="P55" t="s">
        <v>47</v>
      </c>
      <c r="Q55"/>
      <c r="R55"/>
      <c r="S55">
        <v>97.64</v>
      </c>
      <c r="T55"/>
      <c r="U55"/>
      <c r="V55">
        <v>97.64</v>
      </c>
    </row>
    <row r="56" s="1" customFormat="1" ht="13.5" spans="5:22">
      <c r="E56" s="2"/>
      <c r="F56" s="2"/>
      <c r="G56" s="2"/>
      <c r="P56" t="s">
        <v>20</v>
      </c>
      <c r="Q56"/>
      <c r="R56"/>
      <c r="S56">
        <v>28.5</v>
      </c>
      <c r="T56">
        <v>110.83</v>
      </c>
      <c r="U56"/>
      <c r="V56">
        <v>139.33</v>
      </c>
    </row>
    <row r="57" s="1" customFormat="1" ht="13.5" spans="3:22">
      <c r="C57"/>
      <c r="D57"/>
      <c r="E57"/>
      <c r="F57"/>
      <c r="G57"/>
      <c r="H57"/>
      <c r="I57"/>
      <c r="P57" t="s">
        <v>75</v>
      </c>
      <c r="Q57">
        <v>147.78</v>
      </c>
      <c r="R57"/>
      <c r="S57">
        <v>371.4</v>
      </c>
      <c r="T57">
        <v>641.25</v>
      </c>
      <c r="U57"/>
      <c r="V57">
        <v>1160.43</v>
      </c>
    </row>
    <row r="58" s="1" customFormat="1" ht="13.5" spans="3:18">
      <c r="C58"/>
      <c r="D58"/>
      <c r="E58"/>
      <c r="F58"/>
      <c r="G58"/>
      <c r="H58"/>
      <c r="I58"/>
      <c r="P58"/>
      <c r="Q58"/>
      <c r="R58"/>
    </row>
    <row r="59" s="1" customFormat="1" ht="13.5" spans="3:18">
      <c r="C59"/>
      <c r="D59"/>
      <c r="E59"/>
      <c r="F59"/>
      <c r="G59"/>
      <c r="H59"/>
      <c r="I59"/>
      <c r="P59"/>
      <c r="Q59"/>
      <c r="R59"/>
    </row>
    <row r="60" s="1" customFormat="1" ht="13.5" spans="3:18">
      <c r="C60"/>
      <c r="D60"/>
      <c r="E60"/>
      <c r="F60"/>
      <c r="G60"/>
      <c r="H60"/>
      <c r="I60"/>
      <c r="P60"/>
      <c r="Q60"/>
      <c r="R60"/>
    </row>
    <row r="61" ht="13.5" spans="3:18">
      <c r="C61"/>
      <c r="D61"/>
      <c r="E61"/>
      <c r="F61"/>
      <c r="G61"/>
      <c r="H61"/>
      <c r="I61"/>
      <c r="P61"/>
      <c r="Q61"/>
      <c r="R61"/>
    </row>
    <row r="62" ht="13.5" spans="3:18">
      <c r="C62"/>
      <c r="D62"/>
      <c r="E62"/>
      <c r="F62"/>
      <c r="G62"/>
      <c r="H62"/>
      <c r="I62"/>
      <c r="P62"/>
      <c r="Q62"/>
      <c r="R62"/>
    </row>
    <row r="63" ht="13.5" spans="3:18">
      <c r="C63"/>
      <c r="D63"/>
      <c r="E63"/>
      <c r="P63"/>
      <c r="Q63"/>
      <c r="R63"/>
    </row>
    <row r="64" ht="13.5" spans="3:18">
      <c r="C64"/>
      <c r="D64"/>
      <c r="E64"/>
      <c r="P64"/>
      <c r="Q64"/>
      <c r="R64"/>
    </row>
    <row r="65" ht="13.5" spans="3:18">
      <c r="C65"/>
      <c r="D65"/>
      <c r="E65"/>
      <c r="P65"/>
      <c r="Q65"/>
      <c r="R65"/>
    </row>
    <row r="66" ht="13.5" spans="3:18">
      <c r="C66"/>
      <c r="D66"/>
      <c r="E66"/>
      <c r="P66"/>
      <c r="Q66"/>
      <c r="R66"/>
    </row>
    <row r="67" ht="13.5" spans="3:18">
      <c r="C67"/>
      <c r="D67"/>
      <c r="E67"/>
      <c r="P67"/>
      <c r="Q67"/>
      <c r="R67"/>
    </row>
    <row r="68" ht="13.5" spans="3:18">
      <c r="C68"/>
      <c r="D68"/>
      <c r="E68"/>
      <c r="P68"/>
      <c r="Q68"/>
      <c r="R68"/>
    </row>
    <row r="69" ht="13.5" spans="3:18">
      <c r="C69"/>
      <c r="D69"/>
      <c r="E69"/>
      <c r="P69"/>
      <c r="Q69"/>
      <c r="R69"/>
    </row>
    <row r="70" ht="13.5" spans="3:5">
      <c r="C70"/>
      <c r="D70"/>
      <c r="E70"/>
    </row>
    <row r="71" ht="13.5" spans="3:5">
      <c r="C71"/>
      <c r="D71"/>
      <c r="E71"/>
    </row>
    <row r="72" ht="13.5" spans="3:5">
      <c r="C72"/>
      <c r="D72"/>
      <c r="E72"/>
    </row>
    <row r="73" ht="13.5" spans="3:5">
      <c r="C73"/>
      <c r="D73"/>
      <c r="E73"/>
    </row>
    <row r="74" ht="13.5" spans="3:5">
      <c r="C74"/>
      <c r="D74"/>
      <c r="E74"/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9" scale="41" orientation="landscape" horizontalDpi="600"/>
  <headerFooter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4"/>
  <sheetViews>
    <sheetView topLeftCell="A28" workbookViewId="0">
      <selection activeCell="P43" sqref="P43:P44"/>
    </sheetView>
  </sheetViews>
  <sheetFormatPr defaultColWidth="9" defaultRowHeight="12"/>
  <cols>
    <col min="1" max="1" width="19.875" style="1" customWidth="1"/>
    <col min="2" max="2" width="11.375" style="1" customWidth="1"/>
    <col min="3" max="3" width="31.75" style="1" customWidth="1"/>
    <col min="4" max="4" width="10.875" style="1"/>
    <col min="5" max="6" width="10.875" style="2"/>
    <col min="7" max="7" width="9" style="2" customWidth="1"/>
    <col min="8" max="8" width="12.125" style="1"/>
    <col min="9" max="9" width="10.25" style="1" customWidth="1"/>
    <col min="10" max="10" width="11.375" style="1" customWidth="1"/>
    <col min="11" max="11" width="5.5" style="1" customWidth="1"/>
    <col min="12" max="12" width="11.25" style="1" customWidth="1"/>
    <col min="13" max="13" width="9.75" style="1" customWidth="1"/>
    <col min="14" max="14" width="14" style="1" customWidth="1"/>
    <col min="15" max="15" width="11.375" style="1" customWidth="1"/>
    <col min="16" max="16" width="17.25" style="1"/>
    <col min="17" max="21" width="10.875" style="1"/>
    <col min="22" max="22" width="8.375" style="1"/>
    <col min="23" max="255" width="11.375" style="1" customWidth="1"/>
    <col min="256" max="256" width="11.375" style="1"/>
    <col min="257" max="16384" width="9" style="1"/>
  </cols>
  <sheetData>
    <row r="1" s="1" customFormat="1" ht="39" customHeight="1" spans="1:15">
      <c r="A1" s="4" t="s">
        <v>0</v>
      </c>
      <c r="B1" s="4"/>
      <c r="C1" s="4"/>
      <c r="D1" s="4"/>
      <c r="E1" s="5"/>
      <c r="F1" s="5"/>
      <c r="G1" s="5"/>
      <c r="H1" s="4"/>
      <c r="I1" s="4"/>
      <c r="J1" s="4"/>
      <c r="K1" s="4"/>
      <c r="L1" s="4"/>
      <c r="M1" s="4"/>
      <c r="N1" s="4"/>
      <c r="O1" s="4"/>
    </row>
    <row r="2" s="1" customFormat="1" ht="24" customHeight="1" spans="1:15">
      <c r="A2" s="6" t="s">
        <v>1</v>
      </c>
      <c r="B2" s="6"/>
      <c r="C2" s="6"/>
      <c r="D2" s="6"/>
      <c r="E2" s="7"/>
      <c r="F2" s="7"/>
      <c r="G2" s="7"/>
      <c r="H2" s="31"/>
      <c r="I2" s="31"/>
      <c r="J2" s="31"/>
      <c r="K2" s="31"/>
      <c r="L2" s="32"/>
      <c r="M2" s="31"/>
      <c r="N2" s="33" t="s">
        <v>2</v>
      </c>
      <c r="O2" s="34">
        <v>45688</v>
      </c>
    </row>
    <row r="3" s="1" customFormat="1" spans="1:15">
      <c r="A3" s="6"/>
      <c r="B3" s="6"/>
      <c r="C3" s="6"/>
      <c r="D3" s="6"/>
      <c r="E3" s="7"/>
      <c r="F3" s="7"/>
      <c r="G3" s="7"/>
      <c r="H3" s="31"/>
      <c r="I3" s="31"/>
      <c r="J3" s="31"/>
      <c r="K3" s="31"/>
      <c r="L3" s="32"/>
      <c r="M3" s="31"/>
      <c r="N3" s="33"/>
      <c r="O3" s="34"/>
    </row>
    <row r="4" s="1" customFormat="1" ht="26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  <c r="G4" s="10" t="s">
        <v>9</v>
      </c>
      <c r="H4" s="35" t="s">
        <v>10</v>
      </c>
      <c r="I4" s="35" t="s">
        <v>11</v>
      </c>
      <c r="J4" s="35" t="s">
        <v>12</v>
      </c>
      <c r="K4" s="36" t="s">
        <v>13</v>
      </c>
      <c r="L4" s="35" t="s">
        <v>14</v>
      </c>
      <c r="M4" s="35" t="s">
        <v>15</v>
      </c>
      <c r="N4" s="37" t="s">
        <v>16</v>
      </c>
      <c r="O4" s="37" t="s">
        <v>17</v>
      </c>
      <c r="P4" s="1" t="s">
        <v>18</v>
      </c>
    </row>
    <row r="5" s="1" customFormat="1" ht="20" customHeight="1" spans="1:15">
      <c r="A5" s="12" t="s">
        <v>19</v>
      </c>
      <c r="B5" s="12" t="s">
        <v>20</v>
      </c>
      <c r="C5" s="12" t="s">
        <v>21</v>
      </c>
      <c r="D5" s="12"/>
      <c r="E5" s="13">
        <v>42674</v>
      </c>
      <c r="F5" s="13" t="s">
        <v>22</v>
      </c>
      <c r="G5" s="60">
        <v>1300</v>
      </c>
      <c r="H5" s="38">
        <v>455000</v>
      </c>
      <c r="I5" s="14">
        <v>42675</v>
      </c>
      <c r="J5" s="39">
        <f t="shared" ref="J5:J44" si="0">H5*5%</f>
        <v>22750</v>
      </c>
      <c r="K5" s="40">
        <v>36</v>
      </c>
      <c r="L5" s="38"/>
      <c r="M5" s="41">
        <v>36</v>
      </c>
      <c r="N5" s="42">
        <v>432250</v>
      </c>
      <c r="O5" s="42">
        <f t="shared" ref="O5:O44" si="1">H5-N5</f>
        <v>22750</v>
      </c>
    </row>
    <row r="6" s="1" customFormat="1" ht="20" customHeight="1" spans="1:15">
      <c r="A6" s="12" t="s">
        <v>23</v>
      </c>
      <c r="B6" s="12" t="s">
        <v>24</v>
      </c>
      <c r="C6" s="12" t="s">
        <v>25</v>
      </c>
      <c r="D6" s="12"/>
      <c r="E6" s="13">
        <v>42674</v>
      </c>
      <c r="F6" s="13" t="s">
        <v>26</v>
      </c>
      <c r="G6" s="60">
        <v>20</v>
      </c>
      <c r="H6" s="38">
        <v>38000</v>
      </c>
      <c r="I6" s="14">
        <v>42675</v>
      </c>
      <c r="J6" s="39">
        <f t="shared" si="0"/>
        <v>1900</v>
      </c>
      <c r="K6" s="40">
        <v>36</v>
      </c>
      <c r="L6" s="38"/>
      <c r="M6" s="41">
        <v>36</v>
      </c>
      <c r="N6" s="42">
        <v>36100</v>
      </c>
      <c r="O6" s="42">
        <f t="shared" si="1"/>
        <v>1900</v>
      </c>
    </row>
    <row r="7" s="1" customFormat="1" ht="20" customHeight="1" spans="1:15">
      <c r="A7" s="12" t="s">
        <v>27</v>
      </c>
      <c r="B7" s="12" t="s">
        <v>24</v>
      </c>
      <c r="C7" s="12"/>
      <c r="D7" s="12" t="s">
        <v>28</v>
      </c>
      <c r="E7" s="13">
        <v>43363</v>
      </c>
      <c r="F7" s="13" t="s">
        <v>26</v>
      </c>
      <c r="G7" s="60">
        <v>3</v>
      </c>
      <c r="H7" s="38">
        <v>4500</v>
      </c>
      <c r="I7" s="14">
        <v>43374</v>
      </c>
      <c r="J7" s="39">
        <f t="shared" si="0"/>
        <v>225</v>
      </c>
      <c r="K7" s="40">
        <v>36</v>
      </c>
      <c r="L7" s="43"/>
      <c r="M7" s="41">
        <f t="shared" ref="M7:M11" si="2">IF(DAYS360(I7,$J$50)/30&gt;K7,K7,ROUND(DAYS360(I7,$J$50)/30,0))</f>
        <v>36</v>
      </c>
      <c r="N7" s="42">
        <v>4275</v>
      </c>
      <c r="O7" s="42">
        <f t="shared" si="1"/>
        <v>225</v>
      </c>
    </row>
    <row r="8" s="1" customFormat="1" ht="20" customHeight="1" spans="1:15">
      <c r="A8" s="12" t="s">
        <v>29</v>
      </c>
      <c r="B8" s="12" t="s">
        <v>20</v>
      </c>
      <c r="C8" s="12" t="s">
        <v>30</v>
      </c>
      <c r="D8" s="16" t="s">
        <v>31</v>
      </c>
      <c r="E8" s="13">
        <v>43982</v>
      </c>
      <c r="F8" s="13" t="s">
        <v>32</v>
      </c>
      <c r="G8" s="60">
        <v>10</v>
      </c>
      <c r="H8" s="38">
        <v>4800</v>
      </c>
      <c r="I8" s="14">
        <v>43983</v>
      </c>
      <c r="J8" s="39">
        <f t="shared" si="0"/>
        <v>240</v>
      </c>
      <c r="K8" s="40">
        <v>36</v>
      </c>
      <c r="L8" s="43"/>
      <c r="M8" s="41">
        <f t="shared" si="2"/>
        <v>36</v>
      </c>
      <c r="N8" s="42">
        <v>4560.12</v>
      </c>
      <c r="O8" s="42">
        <f t="shared" si="1"/>
        <v>239.88</v>
      </c>
    </row>
    <row r="9" s="1" customFormat="1" ht="20" customHeight="1" spans="1:15">
      <c r="A9" s="12" t="s">
        <v>33</v>
      </c>
      <c r="B9" s="12" t="s">
        <v>20</v>
      </c>
      <c r="C9" s="12" t="s">
        <v>30</v>
      </c>
      <c r="D9" s="16" t="s">
        <v>31</v>
      </c>
      <c r="E9" s="13">
        <v>43982</v>
      </c>
      <c r="F9" s="13" t="s">
        <v>32</v>
      </c>
      <c r="G9" s="60">
        <v>10</v>
      </c>
      <c r="H9" s="38">
        <v>1200</v>
      </c>
      <c r="I9" s="14">
        <v>43983</v>
      </c>
      <c r="J9" s="39">
        <f t="shared" si="0"/>
        <v>60</v>
      </c>
      <c r="K9" s="40">
        <v>36</v>
      </c>
      <c r="L9" s="43"/>
      <c r="M9" s="41">
        <f t="shared" si="2"/>
        <v>36</v>
      </c>
      <c r="N9" s="42">
        <v>1140.12</v>
      </c>
      <c r="O9" s="42">
        <f t="shared" si="1"/>
        <v>59.8800000000001</v>
      </c>
    </row>
    <row r="10" s="1" customFormat="1" ht="20" customHeight="1" spans="1:15">
      <c r="A10" s="12" t="s">
        <v>34</v>
      </c>
      <c r="B10" s="12" t="s">
        <v>20</v>
      </c>
      <c r="C10" s="12" t="s">
        <v>30</v>
      </c>
      <c r="D10" s="16" t="s">
        <v>31</v>
      </c>
      <c r="E10" s="13">
        <v>43982</v>
      </c>
      <c r="F10" s="13" t="s">
        <v>32</v>
      </c>
      <c r="G10" s="60">
        <v>2</v>
      </c>
      <c r="H10" s="38">
        <v>820</v>
      </c>
      <c r="I10" s="14">
        <v>43983</v>
      </c>
      <c r="J10" s="39">
        <f t="shared" si="0"/>
        <v>41</v>
      </c>
      <c r="K10" s="40">
        <v>36</v>
      </c>
      <c r="L10" s="43"/>
      <c r="M10" s="41">
        <f t="shared" si="2"/>
        <v>36</v>
      </c>
      <c r="N10" s="42">
        <v>779.04</v>
      </c>
      <c r="O10" s="42">
        <f t="shared" si="1"/>
        <v>40.96</v>
      </c>
    </row>
    <row r="11" s="1" customFormat="1" ht="20" customHeight="1" spans="1:15">
      <c r="A11" s="16" t="s">
        <v>23</v>
      </c>
      <c r="B11" s="16" t="s">
        <v>24</v>
      </c>
      <c r="C11" s="16" t="s">
        <v>35</v>
      </c>
      <c r="D11" s="16" t="s">
        <v>31</v>
      </c>
      <c r="E11" s="13">
        <v>43982</v>
      </c>
      <c r="F11" s="13" t="s">
        <v>26</v>
      </c>
      <c r="G11" s="60">
        <v>6</v>
      </c>
      <c r="H11" s="44">
        <v>13482</v>
      </c>
      <c r="I11" s="14">
        <v>43983</v>
      </c>
      <c r="J11" s="39">
        <f t="shared" si="0"/>
        <v>674.1</v>
      </c>
      <c r="K11" s="40">
        <v>36</v>
      </c>
      <c r="L11" s="43"/>
      <c r="M11" s="41">
        <f t="shared" si="2"/>
        <v>36</v>
      </c>
      <c r="N11" s="42">
        <v>12808.08</v>
      </c>
      <c r="O11" s="42">
        <f t="shared" si="1"/>
        <v>673.92</v>
      </c>
    </row>
    <row r="12" s="1" customFormat="1" ht="20" customHeight="1" spans="1:15">
      <c r="A12" s="16" t="s">
        <v>36</v>
      </c>
      <c r="B12" s="16" t="s">
        <v>20</v>
      </c>
      <c r="C12" s="16" t="s">
        <v>37</v>
      </c>
      <c r="D12" s="16" t="s">
        <v>31</v>
      </c>
      <c r="E12" s="13">
        <v>43982</v>
      </c>
      <c r="F12" s="13" t="s">
        <v>32</v>
      </c>
      <c r="G12" s="60">
        <v>1</v>
      </c>
      <c r="H12" s="44">
        <v>2350</v>
      </c>
      <c r="I12" s="14">
        <v>43983</v>
      </c>
      <c r="J12" s="39">
        <f t="shared" si="0"/>
        <v>117.5</v>
      </c>
      <c r="K12" s="40">
        <v>36</v>
      </c>
      <c r="L12" s="43"/>
      <c r="M12" s="41">
        <v>36</v>
      </c>
      <c r="N12" s="42">
        <v>2232.36</v>
      </c>
      <c r="O12" s="42">
        <f t="shared" si="1"/>
        <v>117.64</v>
      </c>
    </row>
    <row r="13" s="1" customFormat="1" ht="20" customHeight="1" spans="1:15">
      <c r="A13" s="16" t="s">
        <v>38</v>
      </c>
      <c r="B13" s="16" t="s">
        <v>24</v>
      </c>
      <c r="C13" s="16" t="s">
        <v>39</v>
      </c>
      <c r="D13" s="16" t="s">
        <v>31</v>
      </c>
      <c r="E13" s="13">
        <v>43982</v>
      </c>
      <c r="F13" s="13" t="s">
        <v>26</v>
      </c>
      <c r="G13" s="60">
        <v>2</v>
      </c>
      <c r="H13" s="44">
        <v>7368</v>
      </c>
      <c r="I13" s="14">
        <v>43983</v>
      </c>
      <c r="J13" s="39">
        <f t="shared" si="0"/>
        <v>368.4</v>
      </c>
      <c r="K13" s="40">
        <v>36</v>
      </c>
      <c r="L13" s="43"/>
      <c r="M13" s="41">
        <v>36</v>
      </c>
      <c r="N13" s="42">
        <v>6999.48</v>
      </c>
      <c r="O13" s="42">
        <f t="shared" si="1"/>
        <v>368.52</v>
      </c>
    </row>
    <row r="14" s="1" customFormat="1" ht="20" customHeight="1" spans="1:15">
      <c r="A14" s="16" t="s">
        <v>40</v>
      </c>
      <c r="B14" s="16" t="s">
        <v>24</v>
      </c>
      <c r="C14" s="16" t="s">
        <v>41</v>
      </c>
      <c r="D14" s="16" t="s">
        <v>42</v>
      </c>
      <c r="E14" s="13">
        <v>44104</v>
      </c>
      <c r="F14" s="13" t="s">
        <v>26</v>
      </c>
      <c r="G14" s="60">
        <v>1</v>
      </c>
      <c r="H14" s="44">
        <v>1449</v>
      </c>
      <c r="I14" s="14">
        <v>44105</v>
      </c>
      <c r="J14" s="39">
        <f t="shared" si="0"/>
        <v>72.45</v>
      </c>
      <c r="K14" s="40">
        <v>36</v>
      </c>
      <c r="L14" s="43"/>
      <c r="M14" s="41">
        <v>36</v>
      </c>
      <c r="N14" s="42">
        <v>1376.64</v>
      </c>
      <c r="O14" s="42">
        <f t="shared" si="1"/>
        <v>72.3599999999999</v>
      </c>
    </row>
    <row r="15" s="1" customFormat="1" ht="20" customHeight="1" spans="1:15">
      <c r="A15" s="17" t="s">
        <v>23</v>
      </c>
      <c r="B15" s="17" t="s">
        <v>24</v>
      </c>
      <c r="C15" s="17" t="s">
        <v>43</v>
      </c>
      <c r="D15" s="16" t="s">
        <v>42</v>
      </c>
      <c r="E15" s="13">
        <v>44104</v>
      </c>
      <c r="F15" s="13" t="s">
        <v>44</v>
      </c>
      <c r="G15" s="60">
        <v>6</v>
      </c>
      <c r="H15" s="45">
        <v>11065</v>
      </c>
      <c r="I15" s="14">
        <v>44105</v>
      </c>
      <c r="J15" s="39">
        <f t="shared" si="0"/>
        <v>553.25</v>
      </c>
      <c r="K15" s="40">
        <v>36</v>
      </c>
      <c r="L15" s="43"/>
      <c r="M15" s="41">
        <v>36</v>
      </c>
      <c r="N15" s="42">
        <v>10511.64</v>
      </c>
      <c r="O15" s="42">
        <f t="shared" si="1"/>
        <v>553.360000000001</v>
      </c>
    </row>
    <row r="16" s="1" customFormat="1" ht="20" customHeight="1" spans="1:15">
      <c r="A16" s="17" t="s">
        <v>45</v>
      </c>
      <c r="B16" s="17" t="s">
        <v>24</v>
      </c>
      <c r="C16" s="17" t="s">
        <v>43</v>
      </c>
      <c r="D16" s="17" t="s">
        <v>31</v>
      </c>
      <c r="E16" s="13">
        <v>44145</v>
      </c>
      <c r="F16" s="13" t="s">
        <v>26</v>
      </c>
      <c r="G16" s="60">
        <v>1</v>
      </c>
      <c r="H16" s="45">
        <v>1160</v>
      </c>
      <c r="I16" s="14">
        <v>44166</v>
      </c>
      <c r="J16" s="39">
        <f t="shared" si="0"/>
        <v>58</v>
      </c>
      <c r="K16" s="40">
        <v>36</v>
      </c>
      <c r="L16" s="43"/>
      <c r="M16" s="41">
        <v>36</v>
      </c>
      <c r="N16" s="42">
        <v>1101.96</v>
      </c>
      <c r="O16" s="42">
        <f t="shared" si="1"/>
        <v>58.04</v>
      </c>
    </row>
    <row r="17" s="1" customFormat="1" ht="20" customHeight="1" spans="1:16">
      <c r="A17" s="17" t="s">
        <v>46</v>
      </c>
      <c r="B17" s="17" t="s">
        <v>47</v>
      </c>
      <c r="C17" s="17" t="s">
        <v>48</v>
      </c>
      <c r="D17" s="17" t="s">
        <v>42</v>
      </c>
      <c r="E17" s="13">
        <v>44195</v>
      </c>
      <c r="F17" s="13" t="s">
        <v>22</v>
      </c>
      <c r="G17" s="60">
        <v>80</v>
      </c>
      <c r="H17" s="45">
        <v>19600</v>
      </c>
      <c r="I17" s="14">
        <v>44197</v>
      </c>
      <c r="J17" s="39">
        <f t="shared" si="0"/>
        <v>980</v>
      </c>
      <c r="K17" s="40">
        <v>36</v>
      </c>
      <c r="L17" s="43"/>
      <c r="M17" s="41">
        <v>36</v>
      </c>
      <c r="N17" s="42">
        <f t="shared" ref="N17:N44" si="3">P17*M17</f>
        <v>18619.92</v>
      </c>
      <c r="O17" s="42">
        <f t="shared" si="1"/>
        <v>980.079999999998</v>
      </c>
      <c r="P17" s="1">
        <f t="shared" ref="P17:P42" si="4">ROUND((H17-J17)/K17,2)</f>
        <v>517.22</v>
      </c>
    </row>
    <row r="18" s="1" customFormat="1" ht="20" customHeight="1" spans="1:16">
      <c r="A18" s="17" t="s">
        <v>49</v>
      </c>
      <c r="B18" s="17" t="s">
        <v>47</v>
      </c>
      <c r="C18" s="17" t="s">
        <v>48</v>
      </c>
      <c r="D18" s="17" t="s">
        <v>42</v>
      </c>
      <c r="E18" s="13">
        <v>44195</v>
      </c>
      <c r="F18" s="13" t="s">
        <v>22</v>
      </c>
      <c r="G18" s="60">
        <v>160</v>
      </c>
      <c r="H18" s="45">
        <v>7600</v>
      </c>
      <c r="I18" s="14">
        <v>44197</v>
      </c>
      <c r="J18" s="39">
        <f t="shared" si="0"/>
        <v>380</v>
      </c>
      <c r="K18" s="40">
        <v>36</v>
      </c>
      <c r="L18" s="43"/>
      <c r="M18" s="41">
        <v>36</v>
      </c>
      <c r="N18" s="42">
        <f t="shared" si="3"/>
        <v>7220.16</v>
      </c>
      <c r="O18" s="42">
        <f t="shared" si="1"/>
        <v>379.84</v>
      </c>
      <c r="P18" s="1">
        <f t="shared" si="4"/>
        <v>200.56</v>
      </c>
    </row>
    <row r="19" s="1" customFormat="1" ht="20" customHeight="1" spans="1:16">
      <c r="A19" s="17" t="s">
        <v>34</v>
      </c>
      <c r="B19" s="17" t="s">
        <v>20</v>
      </c>
      <c r="C19" s="17" t="s">
        <v>50</v>
      </c>
      <c r="D19" s="17" t="s">
        <v>42</v>
      </c>
      <c r="E19" s="13">
        <v>44195</v>
      </c>
      <c r="F19" s="13" t="s">
        <v>32</v>
      </c>
      <c r="G19" s="60">
        <v>1</v>
      </c>
      <c r="H19" s="45">
        <v>1222</v>
      </c>
      <c r="I19" s="14">
        <v>44197</v>
      </c>
      <c r="J19" s="39">
        <f t="shared" si="0"/>
        <v>61.1</v>
      </c>
      <c r="K19" s="40">
        <v>36</v>
      </c>
      <c r="L19" s="43"/>
      <c r="M19" s="41">
        <v>36</v>
      </c>
      <c r="N19" s="42">
        <f t="shared" si="3"/>
        <v>1161</v>
      </c>
      <c r="O19" s="42">
        <f t="shared" si="1"/>
        <v>61</v>
      </c>
      <c r="P19" s="1">
        <f t="shared" si="4"/>
        <v>32.25</v>
      </c>
    </row>
    <row r="20" s="1" customFormat="1" ht="20" customHeight="1" spans="1:16">
      <c r="A20" s="17" t="s">
        <v>51</v>
      </c>
      <c r="B20" s="17" t="s">
        <v>47</v>
      </c>
      <c r="C20" s="17" t="s">
        <v>52</v>
      </c>
      <c r="D20" s="17" t="s">
        <v>42</v>
      </c>
      <c r="E20" s="13">
        <v>44195</v>
      </c>
      <c r="F20" s="13" t="s">
        <v>26</v>
      </c>
      <c r="G20" s="60">
        <v>200</v>
      </c>
      <c r="H20" s="45">
        <v>200000</v>
      </c>
      <c r="I20" s="14">
        <v>44197</v>
      </c>
      <c r="J20" s="39">
        <f t="shared" si="0"/>
        <v>10000</v>
      </c>
      <c r="K20" s="40">
        <v>36</v>
      </c>
      <c r="L20" s="43"/>
      <c r="M20" s="41">
        <v>36</v>
      </c>
      <c r="N20" s="42">
        <f t="shared" si="3"/>
        <v>190000.08</v>
      </c>
      <c r="O20" s="42">
        <f t="shared" si="1"/>
        <v>9999.92000000001</v>
      </c>
      <c r="P20" s="1">
        <f t="shared" si="4"/>
        <v>5277.78</v>
      </c>
    </row>
    <row r="21" s="1" customFormat="1" ht="20" customHeight="1" spans="1:16">
      <c r="A21" s="17" t="s">
        <v>53</v>
      </c>
      <c r="B21" s="17" t="s">
        <v>47</v>
      </c>
      <c r="C21" s="17" t="s">
        <v>52</v>
      </c>
      <c r="D21" s="17" t="s">
        <v>42</v>
      </c>
      <c r="E21" s="13">
        <v>44195</v>
      </c>
      <c r="F21" s="13" t="s">
        <v>44</v>
      </c>
      <c r="G21" s="60">
        <v>146</v>
      </c>
      <c r="H21" s="46">
        <v>792800</v>
      </c>
      <c r="I21" s="14">
        <v>44197</v>
      </c>
      <c r="J21" s="39">
        <f t="shared" si="0"/>
        <v>39640</v>
      </c>
      <c r="K21" s="47">
        <v>36</v>
      </c>
      <c r="L21" s="43"/>
      <c r="M21" s="41">
        <v>36</v>
      </c>
      <c r="N21" s="42">
        <f t="shared" si="3"/>
        <v>753159.96</v>
      </c>
      <c r="O21" s="48">
        <f t="shared" si="1"/>
        <v>39640.04</v>
      </c>
      <c r="P21" s="1">
        <f t="shared" si="4"/>
        <v>20921.11</v>
      </c>
    </row>
    <row r="22" s="1" customFormat="1" ht="20" customHeight="1" spans="1:16">
      <c r="A22" s="17" t="s">
        <v>54</v>
      </c>
      <c r="B22" s="17" t="s">
        <v>47</v>
      </c>
      <c r="C22" s="17" t="s">
        <v>52</v>
      </c>
      <c r="D22" s="17" t="s">
        <v>42</v>
      </c>
      <c r="E22" s="13">
        <v>44195</v>
      </c>
      <c r="F22" s="13" t="s">
        <v>32</v>
      </c>
      <c r="G22" s="60">
        <v>9</v>
      </c>
      <c r="H22" s="46">
        <v>22500</v>
      </c>
      <c r="I22" s="14">
        <v>44197</v>
      </c>
      <c r="J22" s="39">
        <f t="shared" si="0"/>
        <v>1125</v>
      </c>
      <c r="K22" s="47">
        <v>36</v>
      </c>
      <c r="L22" s="43"/>
      <c r="M22" s="41">
        <v>36</v>
      </c>
      <c r="N22" s="42">
        <f t="shared" si="3"/>
        <v>21375</v>
      </c>
      <c r="O22" s="48">
        <f t="shared" si="1"/>
        <v>1125</v>
      </c>
      <c r="P22" s="1">
        <f t="shared" si="4"/>
        <v>593.75</v>
      </c>
    </row>
    <row r="23" s="1" customFormat="1" ht="20" customHeight="1" spans="1:16">
      <c r="A23" s="17" t="s">
        <v>55</v>
      </c>
      <c r="B23" s="17" t="s">
        <v>47</v>
      </c>
      <c r="C23" s="17" t="s">
        <v>52</v>
      </c>
      <c r="D23" s="17" t="s">
        <v>42</v>
      </c>
      <c r="E23" s="13">
        <v>44195</v>
      </c>
      <c r="F23" s="13" t="s">
        <v>56</v>
      </c>
      <c r="G23" s="60">
        <v>2</v>
      </c>
      <c r="H23" s="46">
        <v>3000</v>
      </c>
      <c r="I23" s="14">
        <v>44197</v>
      </c>
      <c r="J23" s="39">
        <f t="shared" si="0"/>
        <v>150</v>
      </c>
      <c r="K23" s="47">
        <v>36</v>
      </c>
      <c r="L23" s="43"/>
      <c r="M23" s="41">
        <v>36</v>
      </c>
      <c r="N23" s="42">
        <f t="shared" si="3"/>
        <v>2850.12</v>
      </c>
      <c r="O23" s="48">
        <f t="shared" si="1"/>
        <v>149.88</v>
      </c>
      <c r="P23" s="1">
        <f t="shared" si="4"/>
        <v>79.17</v>
      </c>
    </row>
    <row r="24" s="1" customFormat="1" ht="20" customHeight="1" spans="1:16">
      <c r="A24" s="17" t="s">
        <v>57</v>
      </c>
      <c r="B24" s="17" t="s">
        <v>47</v>
      </c>
      <c r="C24" s="17" t="s">
        <v>52</v>
      </c>
      <c r="D24" s="17" t="s">
        <v>42</v>
      </c>
      <c r="E24" s="13">
        <v>44195</v>
      </c>
      <c r="F24" s="13" t="s">
        <v>26</v>
      </c>
      <c r="G24" s="60">
        <v>2</v>
      </c>
      <c r="H24" s="46">
        <v>5300</v>
      </c>
      <c r="I24" s="14">
        <v>44197</v>
      </c>
      <c r="J24" s="39">
        <f t="shared" si="0"/>
        <v>265</v>
      </c>
      <c r="K24" s="47">
        <v>36</v>
      </c>
      <c r="L24" s="43"/>
      <c r="M24" s="41">
        <v>36</v>
      </c>
      <c r="N24" s="42">
        <f t="shared" si="3"/>
        <v>5034.96</v>
      </c>
      <c r="O24" s="48">
        <f t="shared" si="1"/>
        <v>265.039999999999</v>
      </c>
      <c r="P24" s="1">
        <f t="shared" si="4"/>
        <v>139.86</v>
      </c>
    </row>
    <row r="25" s="1" customFormat="1" ht="20" customHeight="1" spans="1:16">
      <c r="A25" s="17" t="s">
        <v>58</v>
      </c>
      <c r="B25" s="17" t="s">
        <v>47</v>
      </c>
      <c r="C25" s="17" t="s">
        <v>52</v>
      </c>
      <c r="D25" s="17" t="s">
        <v>42</v>
      </c>
      <c r="E25" s="13">
        <v>44195</v>
      </c>
      <c r="F25" s="13" t="s">
        <v>26</v>
      </c>
      <c r="G25" s="60">
        <v>4</v>
      </c>
      <c r="H25" s="46">
        <v>720</v>
      </c>
      <c r="I25" s="14">
        <v>44197</v>
      </c>
      <c r="J25" s="39">
        <f t="shared" si="0"/>
        <v>36</v>
      </c>
      <c r="K25" s="47">
        <v>36</v>
      </c>
      <c r="L25" s="43"/>
      <c r="M25" s="41">
        <v>36</v>
      </c>
      <c r="N25" s="42">
        <f t="shared" si="3"/>
        <v>684</v>
      </c>
      <c r="O25" s="48">
        <f t="shared" si="1"/>
        <v>36</v>
      </c>
      <c r="P25" s="1">
        <f t="shared" si="4"/>
        <v>19</v>
      </c>
    </row>
    <row r="26" s="1" customFormat="1" ht="20" customHeight="1" spans="1:16">
      <c r="A26" s="17" t="s">
        <v>59</v>
      </c>
      <c r="B26" s="17" t="s">
        <v>47</v>
      </c>
      <c r="C26" s="17" t="s">
        <v>52</v>
      </c>
      <c r="D26" s="17" t="s">
        <v>42</v>
      </c>
      <c r="E26" s="13">
        <v>44195</v>
      </c>
      <c r="F26" s="13" t="s">
        <v>32</v>
      </c>
      <c r="G26" s="60">
        <v>2</v>
      </c>
      <c r="H26" s="46">
        <v>3000</v>
      </c>
      <c r="I26" s="14">
        <v>44197</v>
      </c>
      <c r="J26" s="39">
        <f t="shared" si="0"/>
        <v>150</v>
      </c>
      <c r="K26" s="47">
        <v>36</v>
      </c>
      <c r="L26" s="43"/>
      <c r="M26" s="41">
        <v>36</v>
      </c>
      <c r="N26" s="42">
        <f t="shared" si="3"/>
        <v>2850.12</v>
      </c>
      <c r="O26" s="48">
        <f t="shared" si="1"/>
        <v>149.88</v>
      </c>
      <c r="P26" s="1">
        <f t="shared" si="4"/>
        <v>79.17</v>
      </c>
    </row>
    <row r="27" s="1" customFormat="1" ht="20" customHeight="1" spans="1:16">
      <c r="A27" s="17" t="s">
        <v>60</v>
      </c>
      <c r="B27" s="17" t="s">
        <v>47</v>
      </c>
      <c r="C27" s="17" t="s">
        <v>52</v>
      </c>
      <c r="D27" s="17" t="s">
        <v>42</v>
      </c>
      <c r="E27" s="13">
        <v>44195</v>
      </c>
      <c r="F27" s="13" t="s">
        <v>44</v>
      </c>
      <c r="G27" s="60">
        <v>196</v>
      </c>
      <c r="H27" s="46">
        <v>98000</v>
      </c>
      <c r="I27" s="14">
        <v>44197</v>
      </c>
      <c r="J27" s="39">
        <f t="shared" si="0"/>
        <v>4900</v>
      </c>
      <c r="K27" s="47">
        <v>36</v>
      </c>
      <c r="L27" s="43"/>
      <c r="M27" s="41">
        <v>36</v>
      </c>
      <c r="N27" s="42">
        <f t="shared" si="3"/>
        <v>93099.96</v>
      </c>
      <c r="O27" s="48">
        <f t="shared" si="1"/>
        <v>4900.03999999999</v>
      </c>
      <c r="P27" s="1">
        <f t="shared" si="4"/>
        <v>2586.11</v>
      </c>
    </row>
    <row r="28" s="1" customFormat="1" ht="20" customHeight="1" spans="1:16">
      <c r="A28" s="17" t="s">
        <v>61</v>
      </c>
      <c r="B28" s="17" t="s">
        <v>47</v>
      </c>
      <c r="C28" s="17" t="s">
        <v>52</v>
      </c>
      <c r="D28" s="17" t="s">
        <v>42</v>
      </c>
      <c r="E28" s="13">
        <v>44195</v>
      </c>
      <c r="F28" s="13" t="s">
        <v>32</v>
      </c>
      <c r="G28" s="60">
        <v>2</v>
      </c>
      <c r="H28" s="46">
        <v>2080</v>
      </c>
      <c r="I28" s="14">
        <v>44197</v>
      </c>
      <c r="J28" s="39">
        <f t="shared" si="0"/>
        <v>104</v>
      </c>
      <c r="K28" s="47">
        <v>36</v>
      </c>
      <c r="L28" s="43"/>
      <c r="M28" s="41">
        <v>36</v>
      </c>
      <c r="N28" s="42">
        <f t="shared" si="3"/>
        <v>1976.04</v>
      </c>
      <c r="O28" s="48">
        <f t="shared" si="1"/>
        <v>103.96</v>
      </c>
      <c r="P28" s="1">
        <f t="shared" si="4"/>
        <v>54.89</v>
      </c>
    </row>
    <row r="29" s="1" customFormat="1" ht="20" customHeight="1" spans="1:16">
      <c r="A29" s="17" t="s">
        <v>62</v>
      </c>
      <c r="B29" s="17" t="s">
        <v>47</v>
      </c>
      <c r="C29" s="17" t="s">
        <v>52</v>
      </c>
      <c r="D29" s="17" t="s">
        <v>42</v>
      </c>
      <c r="E29" s="13">
        <v>44195</v>
      </c>
      <c r="F29" s="13" t="s">
        <v>32</v>
      </c>
      <c r="G29" s="60">
        <v>2</v>
      </c>
      <c r="H29" s="46">
        <v>600</v>
      </c>
      <c r="I29" s="14">
        <v>44197</v>
      </c>
      <c r="J29" s="39">
        <f t="shared" si="0"/>
        <v>30</v>
      </c>
      <c r="K29" s="47">
        <v>36</v>
      </c>
      <c r="L29" s="43"/>
      <c r="M29" s="41">
        <v>36</v>
      </c>
      <c r="N29" s="42">
        <f t="shared" si="3"/>
        <v>569.88</v>
      </c>
      <c r="O29" s="48">
        <f t="shared" si="1"/>
        <v>30.12</v>
      </c>
      <c r="P29" s="1">
        <f t="shared" si="4"/>
        <v>15.83</v>
      </c>
    </row>
    <row r="30" s="1" customFormat="1" ht="20" customHeight="1" spans="1:16">
      <c r="A30" s="17" t="s">
        <v>29</v>
      </c>
      <c r="B30" s="17" t="s">
        <v>20</v>
      </c>
      <c r="C30" s="12" t="s">
        <v>30</v>
      </c>
      <c r="D30" s="12" t="s">
        <v>63</v>
      </c>
      <c r="E30" s="13">
        <v>44255</v>
      </c>
      <c r="F30" s="13" t="s">
        <v>44</v>
      </c>
      <c r="G30" s="60">
        <v>5</v>
      </c>
      <c r="H30" s="45">
        <v>2525</v>
      </c>
      <c r="I30" s="14">
        <v>44256</v>
      </c>
      <c r="J30" s="39">
        <f t="shared" si="0"/>
        <v>126.25</v>
      </c>
      <c r="K30" s="40">
        <v>36</v>
      </c>
      <c r="L30" s="43"/>
      <c r="M30" s="41">
        <v>36</v>
      </c>
      <c r="N30" s="42">
        <f t="shared" si="3"/>
        <v>2398.68</v>
      </c>
      <c r="O30" s="42">
        <f t="shared" si="1"/>
        <v>126.32</v>
      </c>
      <c r="P30" s="1">
        <f t="shared" si="4"/>
        <v>66.63</v>
      </c>
    </row>
    <row r="31" s="1" customFormat="1" ht="20" customHeight="1" spans="1:16">
      <c r="A31" s="17" t="s">
        <v>64</v>
      </c>
      <c r="B31" s="17" t="s">
        <v>20</v>
      </c>
      <c r="C31" s="12" t="s">
        <v>30</v>
      </c>
      <c r="D31" s="12" t="s">
        <v>63</v>
      </c>
      <c r="E31" s="13">
        <v>44255</v>
      </c>
      <c r="F31" s="13" t="s">
        <v>44</v>
      </c>
      <c r="G31" s="60">
        <v>5</v>
      </c>
      <c r="H31" s="45">
        <v>525</v>
      </c>
      <c r="I31" s="14">
        <v>44256</v>
      </c>
      <c r="J31" s="39">
        <f t="shared" si="0"/>
        <v>26.25</v>
      </c>
      <c r="K31" s="40">
        <v>36</v>
      </c>
      <c r="L31" s="43"/>
      <c r="M31" s="41">
        <v>36</v>
      </c>
      <c r="N31" s="42">
        <f t="shared" si="3"/>
        <v>498.6</v>
      </c>
      <c r="O31" s="42">
        <f t="shared" si="1"/>
        <v>26.4</v>
      </c>
      <c r="P31" s="1">
        <f t="shared" si="4"/>
        <v>13.85</v>
      </c>
    </row>
    <row r="32" s="1" customFormat="1" ht="20" customHeight="1" spans="1:16">
      <c r="A32" s="17" t="s">
        <v>65</v>
      </c>
      <c r="B32" s="17" t="s">
        <v>20</v>
      </c>
      <c r="C32" s="12" t="s">
        <v>30</v>
      </c>
      <c r="D32" s="12" t="s">
        <v>63</v>
      </c>
      <c r="E32" s="13">
        <v>44255</v>
      </c>
      <c r="F32" s="13" t="s">
        <v>44</v>
      </c>
      <c r="G32" s="60">
        <v>1</v>
      </c>
      <c r="H32" s="45">
        <v>1600</v>
      </c>
      <c r="I32" s="14">
        <v>44256</v>
      </c>
      <c r="J32" s="39">
        <f t="shared" si="0"/>
        <v>80</v>
      </c>
      <c r="K32" s="40">
        <v>36</v>
      </c>
      <c r="L32" s="43"/>
      <c r="M32" s="41">
        <v>36</v>
      </c>
      <c r="N32" s="42">
        <f t="shared" si="3"/>
        <v>1519.92</v>
      </c>
      <c r="O32" s="42">
        <f t="shared" si="1"/>
        <v>80.0799999999999</v>
      </c>
      <c r="P32" s="1">
        <f t="shared" si="4"/>
        <v>42.22</v>
      </c>
    </row>
    <row r="33" s="1" customFormat="1" ht="20" customHeight="1" spans="1:16">
      <c r="A33" s="17" t="s">
        <v>23</v>
      </c>
      <c r="B33" s="17" t="s">
        <v>24</v>
      </c>
      <c r="C33" s="17" t="s">
        <v>66</v>
      </c>
      <c r="D33" s="17" t="s">
        <v>31</v>
      </c>
      <c r="E33" s="13">
        <v>44316</v>
      </c>
      <c r="F33" s="13" t="s">
        <v>26</v>
      </c>
      <c r="G33" s="60">
        <v>7</v>
      </c>
      <c r="H33" s="45">
        <v>14070</v>
      </c>
      <c r="I33" s="14">
        <v>44317</v>
      </c>
      <c r="J33" s="39">
        <f t="shared" si="0"/>
        <v>703.5</v>
      </c>
      <c r="K33" s="40">
        <v>36</v>
      </c>
      <c r="L33" s="43"/>
      <c r="M33" s="41">
        <v>36</v>
      </c>
      <c r="N33" s="42">
        <f t="shared" si="3"/>
        <v>13366.44</v>
      </c>
      <c r="O33" s="42">
        <f t="shared" si="1"/>
        <v>703.559999999999</v>
      </c>
      <c r="P33" s="1">
        <f t="shared" si="4"/>
        <v>371.29</v>
      </c>
    </row>
    <row r="34" s="1" customFormat="1" ht="20" customHeight="1" spans="1:16">
      <c r="A34" s="17" t="s">
        <v>40</v>
      </c>
      <c r="B34" s="17" t="s">
        <v>24</v>
      </c>
      <c r="C34" s="17" t="s">
        <v>67</v>
      </c>
      <c r="D34" s="17" t="s">
        <v>31</v>
      </c>
      <c r="E34" s="13">
        <v>44316</v>
      </c>
      <c r="F34" s="13" t="s">
        <v>26</v>
      </c>
      <c r="G34" s="60">
        <v>2</v>
      </c>
      <c r="H34" s="45">
        <v>2888</v>
      </c>
      <c r="I34" s="14">
        <v>44317</v>
      </c>
      <c r="J34" s="39">
        <f t="shared" si="0"/>
        <v>144.4</v>
      </c>
      <c r="K34" s="40">
        <v>36</v>
      </c>
      <c r="L34" s="43"/>
      <c r="M34" s="41">
        <v>36</v>
      </c>
      <c r="N34" s="42">
        <f t="shared" si="3"/>
        <v>2743.56</v>
      </c>
      <c r="O34" s="42">
        <f t="shared" si="1"/>
        <v>144.44</v>
      </c>
      <c r="P34" s="1">
        <f t="shared" si="4"/>
        <v>76.21</v>
      </c>
    </row>
    <row r="35" s="1" customFormat="1" ht="20" customHeight="1" spans="1:16">
      <c r="A35" s="17" t="s">
        <v>40</v>
      </c>
      <c r="B35" s="17" t="s">
        <v>24</v>
      </c>
      <c r="C35" s="17" t="s">
        <v>67</v>
      </c>
      <c r="D35" s="17" t="s">
        <v>42</v>
      </c>
      <c r="E35" s="13">
        <v>44408</v>
      </c>
      <c r="F35" s="13" t="s">
        <v>26</v>
      </c>
      <c r="G35" s="60">
        <v>1</v>
      </c>
      <c r="H35" s="45">
        <v>1494</v>
      </c>
      <c r="I35" s="14">
        <v>44409</v>
      </c>
      <c r="J35" s="39">
        <f t="shared" si="0"/>
        <v>74.7</v>
      </c>
      <c r="K35" s="40">
        <v>36</v>
      </c>
      <c r="L35" s="43"/>
      <c r="M35" s="41">
        <v>36</v>
      </c>
      <c r="N35" s="42">
        <f t="shared" si="3"/>
        <v>1419.48</v>
      </c>
      <c r="O35" s="42">
        <f t="shared" si="1"/>
        <v>74.52</v>
      </c>
      <c r="P35" s="1">
        <f t="shared" si="4"/>
        <v>39.43</v>
      </c>
    </row>
    <row r="36" s="1" customFormat="1" ht="20" customHeight="1" spans="1:16">
      <c r="A36" s="17" t="s">
        <v>46</v>
      </c>
      <c r="B36" s="17" t="s">
        <v>20</v>
      </c>
      <c r="C36" s="12" t="s">
        <v>30</v>
      </c>
      <c r="D36" s="12" t="s">
        <v>63</v>
      </c>
      <c r="E36" s="13">
        <v>44408</v>
      </c>
      <c r="F36" s="13" t="s">
        <v>44</v>
      </c>
      <c r="G36" s="60">
        <v>12</v>
      </c>
      <c r="H36" s="45">
        <v>4200</v>
      </c>
      <c r="I36" s="14">
        <v>44409</v>
      </c>
      <c r="J36" s="39">
        <f t="shared" si="0"/>
        <v>210</v>
      </c>
      <c r="K36" s="40">
        <v>36</v>
      </c>
      <c r="L36" s="43"/>
      <c r="M36" s="41">
        <v>36</v>
      </c>
      <c r="N36" s="42">
        <f t="shared" si="3"/>
        <v>3989.88</v>
      </c>
      <c r="O36" s="42">
        <f t="shared" si="1"/>
        <v>210.12</v>
      </c>
      <c r="P36" s="1">
        <f t="shared" si="4"/>
        <v>110.83</v>
      </c>
    </row>
    <row r="37" s="1" customFormat="1" ht="20" customHeight="1" spans="1:16">
      <c r="A37" s="17" t="s">
        <v>23</v>
      </c>
      <c r="B37" s="17" t="s">
        <v>24</v>
      </c>
      <c r="C37" s="17" t="s">
        <v>66</v>
      </c>
      <c r="D37" s="12" t="s">
        <v>63</v>
      </c>
      <c r="E37" s="13">
        <v>44408</v>
      </c>
      <c r="F37" s="13" t="s">
        <v>26</v>
      </c>
      <c r="G37" s="60">
        <v>10</v>
      </c>
      <c r="H37" s="45">
        <v>20100</v>
      </c>
      <c r="I37" s="14">
        <v>44409</v>
      </c>
      <c r="J37" s="39">
        <f t="shared" si="0"/>
        <v>1005</v>
      </c>
      <c r="K37" s="40">
        <v>36</v>
      </c>
      <c r="L37" s="43"/>
      <c r="M37" s="41">
        <v>36</v>
      </c>
      <c r="N37" s="42">
        <f t="shared" si="3"/>
        <v>19095.12</v>
      </c>
      <c r="O37" s="42">
        <f t="shared" si="1"/>
        <v>1004.88</v>
      </c>
      <c r="P37" s="1">
        <f t="shared" si="4"/>
        <v>530.42</v>
      </c>
    </row>
    <row r="38" s="1" customFormat="1" ht="20" customHeight="1" spans="1:16">
      <c r="A38" s="17" t="s">
        <v>23</v>
      </c>
      <c r="B38" s="17" t="s">
        <v>24</v>
      </c>
      <c r="C38" s="17" t="s">
        <v>68</v>
      </c>
      <c r="D38" s="17" t="s">
        <v>42</v>
      </c>
      <c r="E38" s="13">
        <v>44713</v>
      </c>
      <c r="F38" s="13" t="s">
        <v>26</v>
      </c>
      <c r="G38" s="60">
        <v>3</v>
      </c>
      <c r="H38" s="45">
        <v>7800</v>
      </c>
      <c r="I38" s="14">
        <f>DATE(YEAR(E38),MONTH(E38)+1,DAY(1))</f>
        <v>44743</v>
      </c>
      <c r="J38" s="39">
        <f t="shared" si="0"/>
        <v>390</v>
      </c>
      <c r="K38" s="40">
        <v>36</v>
      </c>
      <c r="L38" s="43">
        <f t="shared" ref="L38:L44" si="5">IF(M38&gt;K38,0,ROUND((H38-J38)/K38,2))</f>
        <v>205.83</v>
      </c>
      <c r="M38" s="41">
        <f>(YEAR($O$2)-YEAR(E38))*12+MONTH($O$2)-MONTH(E38)</f>
        <v>31</v>
      </c>
      <c r="N38" s="42">
        <f t="shared" si="3"/>
        <v>6380.73</v>
      </c>
      <c r="O38" s="42">
        <f t="shared" si="1"/>
        <v>1419.27</v>
      </c>
      <c r="P38" s="1">
        <f t="shared" si="4"/>
        <v>205.83</v>
      </c>
    </row>
    <row r="39" s="1" customFormat="1" ht="20" customHeight="1" spans="1:16">
      <c r="A39" s="17" t="s">
        <v>34</v>
      </c>
      <c r="B39" s="17" t="s">
        <v>20</v>
      </c>
      <c r="C39" s="17" t="s">
        <v>69</v>
      </c>
      <c r="D39" s="17" t="s">
        <v>42</v>
      </c>
      <c r="E39" s="13">
        <v>45272</v>
      </c>
      <c r="F39" s="13" t="s">
        <v>70</v>
      </c>
      <c r="G39" s="60">
        <v>3</v>
      </c>
      <c r="H39" s="45">
        <v>1080</v>
      </c>
      <c r="I39" s="14">
        <v>44927</v>
      </c>
      <c r="J39" s="39">
        <f t="shared" si="0"/>
        <v>54</v>
      </c>
      <c r="K39" s="40">
        <v>36</v>
      </c>
      <c r="L39" s="43">
        <f t="shared" si="5"/>
        <v>28.5</v>
      </c>
      <c r="M39" s="41">
        <f>(YEAR($O$2)-YEAR(E39))*12+MONTH($O$2)-MONTH(E39)</f>
        <v>13</v>
      </c>
      <c r="N39" s="42">
        <f t="shared" si="3"/>
        <v>370.5</v>
      </c>
      <c r="O39" s="42">
        <f t="shared" si="1"/>
        <v>709.5</v>
      </c>
      <c r="P39" s="1">
        <f t="shared" si="4"/>
        <v>28.5</v>
      </c>
    </row>
    <row r="40" s="1" customFormat="1" ht="20" customHeight="1" spans="1:16">
      <c r="A40" s="17" t="s">
        <v>71</v>
      </c>
      <c r="B40" s="17" t="s">
        <v>47</v>
      </c>
      <c r="C40" s="17" t="s">
        <v>68</v>
      </c>
      <c r="D40" s="17" t="s">
        <v>42</v>
      </c>
      <c r="E40" s="13">
        <v>45289</v>
      </c>
      <c r="F40" s="13" t="s">
        <v>26</v>
      </c>
      <c r="G40" s="60">
        <v>1</v>
      </c>
      <c r="H40" s="45">
        <v>1850</v>
      </c>
      <c r="I40" s="14">
        <v>44927</v>
      </c>
      <c r="J40" s="39">
        <f t="shared" si="0"/>
        <v>92.5</v>
      </c>
      <c r="K40" s="40">
        <v>36</v>
      </c>
      <c r="L40" s="43">
        <f t="shared" si="5"/>
        <v>48.82</v>
      </c>
      <c r="M40" s="41">
        <f>(YEAR($O$2)-YEAR(E40))*12+MONTH($O$2)-MONTH(E40)</f>
        <v>13</v>
      </c>
      <c r="N40" s="42">
        <f t="shared" si="3"/>
        <v>634.66</v>
      </c>
      <c r="O40" s="42">
        <f t="shared" si="1"/>
        <v>1215.34</v>
      </c>
      <c r="P40" s="1">
        <f t="shared" si="4"/>
        <v>48.82</v>
      </c>
    </row>
    <row r="41" s="1" customFormat="1" ht="20" customHeight="1" spans="1:16">
      <c r="A41" s="17" t="s">
        <v>71</v>
      </c>
      <c r="B41" s="17" t="s">
        <v>47</v>
      </c>
      <c r="C41" s="17" t="s">
        <v>68</v>
      </c>
      <c r="D41" s="17" t="s">
        <v>42</v>
      </c>
      <c r="E41" s="13">
        <v>45289</v>
      </c>
      <c r="F41" s="13" t="s">
        <v>26</v>
      </c>
      <c r="G41" s="60">
        <v>1</v>
      </c>
      <c r="H41" s="45">
        <v>1850</v>
      </c>
      <c r="I41" s="14">
        <v>44927</v>
      </c>
      <c r="J41" s="39">
        <f t="shared" si="0"/>
        <v>92.5</v>
      </c>
      <c r="K41" s="40">
        <v>36</v>
      </c>
      <c r="L41" s="43">
        <f t="shared" si="5"/>
        <v>48.82</v>
      </c>
      <c r="M41" s="41">
        <f>(YEAR($O$2)-YEAR(E41))*12+MONTH($O$2)-MONTH(E41)</f>
        <v>13</v>
      </c>
      <c r="N41" s="42">
        <f t="shared" si="3"/>
        <v>634.66</v>
      </c>
      <c r="O41" s="42">
        <f t="shared" si="1"/>
        <v>1215.34</v>
      </c>
      <c r="P41" s="1">
        <f t="shared" si="4"/>
        <v>48.82</v>
      </c>
    </row>
    <row r="42" s="1" customFormat="1" ht="20" customHeight="1" spans="1:16">
      <c r="A42" s="17" t="s">
        <v>72</v>
      </c>
      <c r="B42" s="17" t="s">
        <v>24</v>
      </c>
      <c r="C42" s="17" t="s">
        <v>68</v>
      </c>
      <c r="D42" s="17" t="s">
        <v>31</v>
      </c>
      <c r="E42" s="13">
        <v>45289</v>
      </c>
      <c r="F42" s="13" t="s">
        <v>26</v>
      </c>
      <c r="G42" s="60">
        <v>1</v>
      </c>
      <c r="H42" s="45">
        <v>5600</v>
      </c>
      <c r="I42" s="14">
        <v>44927</v>
      </c>
      <c r="J42" s="39">
        <f t="shared" si="0"/>
        <v>280</v>
      </c>
      <c r="K42" s="40">
        <v>36</v>
      </c>
      <c r="L42" s="43">
        <f t="shared" si="5"/>
        <v>147.78</v>
      </c>
      <c r="M42" s="41">
        <f>(YEAR($O$2)-YEAR(E42))*12+MONTH($O$2)-MONTH(E42)</f>
        <v>13</v>
      </c>
      <c r="N42" s="42">
        <f t="shared" si="3"/>
        <v>1921.14</v>
      </c>
      <c r="O42" s="42">
        <f t="shared" si="1"/>
        <v>3678.86</v>
      </c>
      <c r="P42" s="1">
        <f t="shared" si="4"/>
        <v>147.78</v>
      </c>
    </row>
    <row r="43" s="1" customFormat="1" ht="20" customHeight="1" spans="1:16">
      <c r="A43" s="17" t="s">
        <v>23</v>
      </c>
      <c r="B43" s="17" t="s">
        <v>24</v>
      </c>
      <c r="C43" s="17" t="s">
        <v>68</v>
      </c>
      <c r="D43" s="17" t="s">
        <v>73</v>
      </c>
      <c r="E43" s="13">
        <v>45621</v>
      </c>
      <c r="F43" s="13" t="s">
        <v>26</v>
      </c>
      <c r="G43" s="60">
        <v>1</v>
      </c>
      <c r="H43" s="45">
        <v>2500</v>
      </c>
      <c r="I43" s="14">
        <v>45627</v>
      </c>
      <c r="J43" s="39">
        <f t="shared" si="0"/>
        <v>125</v>
      </c>
      <c r="K43" s="40">
        <v>36</v>
      </c>
      <c r="L43" s="43">
        <f t="shared" si="5"/>
        <v>65.97</v>
      </c>
      <c r="M43" s="41">
        <f>(YEAR($O$2)-YEAR(E43))*12+MONTH($O$2)-MONTH(E43)</f>
        <v>2</v>
      </c>
      <c r="N43" s="42">
        <f t="shared" si="3"/>
        <v>131.94</v>
      </c>
      <c r="O43" s="42">
        <f t="shared" si="1"/>
        <v>2368.06</v>
      </c>
      <c r="P43" s="1">
        <v>65.97</v>
      </c>
    </row>
    <row r="44" s="1" customFormat="1" ht="20" customHeight="1" spans="1:16">
      <c r="A44" s="17" t="s">
        <v>74</v>
      </c>
      <c r="B44" s="17" t="s">
        <v>20</v>
      </c>
      <c r="C44" s="17" t="s">
        <v>69</v>
      </c>
      <c r="D44" s="17" t="s">
        <v>28</v>
      </c>
      <c r="E44" s="13">
        <v>45603</v>
      </c>
      <c r="F44" s="13" t="s">
        <v>70</v>
      </c>
      <c r="G44" s="60">
        <v>16</v>
      </c>
      <c r="H44" s="45">
        <v>7760</v>
      </c>
      <c r="I44" s="14">
        <v>45627</v>
      </c>
      <c r="J44" s="39">
        <f t="shared" si="0"/>
        <v>388</v>
      </c>
      <c r="K44" s="40">
        <v>36</v>
      </c>
      <c r="L44" s="43">
        <f t="shared" si="5"/>
        <v>204.78</v>
      </c>
      <c r="M44" s="41">
        <f>(YEAR($O$2)-YEAR(E44))*12+MONTH($O$2)-MONTH(E44)</f>
        <v>2</v>
      </c>
      <c r="N44" s="42">
        <f t="shared" si="3"/>
        <v>409.56</v>
      </c>
      <c r="O44" s="42">
        <f t="shared" si="1"/>
        <v>7350.44</v>
      </c>
      <c r="P44" s="1">
        <v>204.78</v>
      </c>
    </row>
    <row r="45" s="1" customFormat="1" ht="20" customHeight="1" spans="1:15">
      <c r="A45" s="18" t="s">
        <v>75</v>
      </c>
      <c r="B45" s="18"/>
      <c r="C45" s="18"/>
      <c r="D45" s="18"/>
      <c r="E45" s="17"/>
      <c r="F45" s="17"/>
      <c r="G45" s="61"/>
      <c r="H45" s="49">
        <f t="shared" ref="H45:O45" si="6">SUM(H5:H44)</f>
        <v>1773458</v>
      </c>
      <c r="I45" s="45"/>
      <c r="J45" s="45">
        <f t="shared" si="6"/>
        <v>88672.9</v>
      </c>
      <c r="K45" s="45"/>
      <c r="L45" s="45">
        <f t="shared" si="6"/>
        <v>750.5</v>
      </c>
      <c r="M45" s="45">
        <f t="shared" si="6"/>
        <v>1275</v>
      </c>
      <c r="N45" s="45">
        <f t="shared" si="6"/>
        <v>1668250.51</v>
      </c>
      <c r="O45" s="45">
        <f t="shared" si="6"/>
        <v>105207.49</v>
      </c>
    </row>
    <row r="46" s="1" customFormat="1" spans="5:7">
      <c r="E46" s="2"/>
      <c r="F46" s="2"/>
      <c r="G46" s="2"/>
    </row>
    <row r="47" s="1" customFormat="1" ht="14.25" spans="1:14">
      <c r="A47" s="20" t="s">
        <v>76</v>
      </c>
      <c r="D47" s="20"/>
      <c r="E47" s="21"/>
      <c r="F47" s="21"/>
      <c r="G47" s="21"/>
      <c r="N47" s="20" t="s">
        <v>77</v>
      </c>
    </row>
    <row r="48" s="1" customFormat="1" spans="5:7">
      <c r="E48" s="2"/>
      <c r="F48" s="2"/>
      <c r="G48" s="2"/>
    </row>
    <row r="49" s="1" customFormat="1" ht="16" customHeight="1" spans="1:15">
      <c r="A49" s="23" t="s">
        <v>78</v>
      </c>
      <c r="B49" s="22" t="s">
        <v>6</v>
      </c>
      <c r="C49" s="22"/>
      <c r="D49" s="23"/>
      <c r="E49" s="24"/>
      <c r="F49" s="24"/>
      <c r="G49" s="24"/>
      <c r="H49" s="23"/>
      <c r="I49" s="23" t="s">
        <v>79</v>
      </c>
      <c r="J49" s="23"/>
      <c r="K49" s="62">
        <v>42675</v>
      </c>
      <c r="L49" s="23"/>
      <c r="M49" s="23"/>
      <c r="N49" s="23"/>
      <c r="O49" s="23"/>
    </row>
    <row r="50" s="1" customFormat="1" ht="21" customHeight="1" spans="1:14">
      <c r="A50" s="25" t="s">
        <v>4</v>
      </c>
      <c r="B50" s="25" t="s">
        <v>31</v>
      </c>
      <c r="C50" s="25" t="s">
        <v>28</v>
      </c>
      <c r="D50" s="25" t="s">
        <v>42</v>
      </c>
      <c r="E50" s="25" t="s">
        <v>73</v>
      </c>
      <c r="F50" s="25" t="s">
        <v>75</v>
      </c>
      <c r="G50" s="54"/>
      <c r="H50" s="23" t="s">
        <v>79</v>
      </c>
      <c r="I50" s="23"/>
      <c r="J50" s="52">
        <f>O2</f>
        <v>45688</v>
      </c>
      <c r="K50" s="53"/>
      <c r="L50" s="54"/>
      <c r="M50" s="55"/>
      <c r="N50" s="56"/>
    </row>
    <row r="51" s="1" customFormat="1" ht="21" customHeight="1" spans="1:6">
      <c r="A51" s="27" t="s">
        <v>24</v>
      </c>
      <c r="B51" s="25">
        <v>147.78</v>
      </c>
      <c r="C51" s="25"/>
      <c r="D51" s="25">
        <v>205.83</v>
      </c>
      <c r="E51" s="25">
        <v>65.97</v>
      </c>
      <c r="F51" s="25">
        <f>SUM(B51:E51)</f>
        <v>419.58</v>
      </c>
    </row>
    <row r="52" s="1" customFormat="1" ht="21" customHeight="1" spans="1:22">
      <c r="A52" s="27" t="s">
        <v>47</v>
      </c>
      <c r="B52" s="25"/>
      <c r="C52" s="25"/>
      <c r="D52" s="25">
        <v>97.64</v>
      </c>
      <c r="E52" s="25"/>
      <c r="F52" s="25">
        <f>SUM(D52:E52)</f>
        <v>97.64</v>
      </c>
      <c r="P52" t="s">
        <v>78</v>
      </c>
      <c r="Q52" t="s">
        <v>6</v>
      </c>
      <c r="R52"/>
      <c r="S52"/>
      <c r="T52"/>
      <c r="U52"/>
      <c r="V52"/>
    </row>
    <row r="53" s="1" customFormat="1" ht="21" customHeight="1" spans="1:22">
      <c r="A53" s="27" t="s">
        <v>20</v>
      </c>
      <c r="B53" s="25"/>
      <c r="C53" s="25">
        <v>204.78</v>
      </c>
      <c r="D53" s="25">
        <v>28.5</v>
      </c>
      <c r="E53" s="25"/>
      <c r="F53" s="25">
        <f>C53+D53</f>
        <v>233.28</v>
      </c>
      <c r="P53" t="s">
        <v>4</v>
      </c>
      <c r="Q53" t="s">
        <v>31</v>
      </c>
      <c r="R53" t="s">
        <v>28</v>
      </c>
      <c r="S53" t="s">
        <v>42</v>
      </c>
      <c r="T53" t="s">
        <v>63</v>
      </c>
      <c r="U53" t="s">
        <v>80</v>
      </c>
      <c r="V53" t="s">
        <v>75</v>
      </c>
    </row>
    <row r="54" s="1" customFormat="1" ht="21" customHeight="1" spans="1:22">
      <c r="A54" s="27" t="s">
        <v>75</v>
      </c>
      <c r="B54" s="25">
        <f>SUM(B51:B53)</f>
        <v>147.78</v>
      </c>
      <c r="C54" s="25">
        <f>SUM(C51:C53)</f>
        <v>204.78</v>
      </c>
      <c r="D54" s="25">
        <f>SUM(D51:D53)</f>
        <v>331.97</v>
      </c>
      <c r="E54" s="25">
        <f>SUM(E51:E53)</f>
        <v>65.97</v>
      </c>
      <c r="F54" s="25">
        <f>B54+D54+C54+E54</f>
        <v>750.5</v>
      </c>
      <c r="P54" t="s">
        <v>24</v>
      </c>
      <c r="Q54">
        <v>147.78</v>
      </c>
      <c r="R54"/>
      <c r="S54">
        <v>245.26</v>
      </c>
      <c r="T54">
        <v>530.42</v>
      </c>
      <c r="U54"/>
      <c r="V54">
        <v>923.46</v>
      </c>
    </row>
    <row r="55" s="1" customFormat="1" ht="13.5" spans="5:22">
      <c r="E55" s="2"/>
      <c r="F55" s="2"/>
      <c r="G55" s="2"/>
      <c r="P55" t="s">
        <v>47</v>
      </c>
      <c r="Q55"/>
      <c r="R55"/>
      <c r="S55">
        <v>97.64</v>
      </c>
      <c r="T55"/>
      <c r="U55"/>
      <c r="V55">
        <v>97.64</v>
      </c>
    </row>
    <row r="56" s="1" customFormat="1" ht="13.5" spans="5:22">
      <c r="E56" s="2"/>
      <c r="F56" s="2"/>
      <c r="G56" s="2"/>
      <c r="P56" t="s">
        <v>20</v>
      </c>
      <c r="Q56"/>
      <c r="R56"/>
      <c r="S56">
        <v>28.5</v>
      </c>
      <c r="T56">
        <v>110.83</v>
      </c>
      <c r="U56"/>
      <c r="V56">
        <v>139.33</v>
      </c>
    </row>
    <row r="57" s="1" customFormat="1" ht="13.5" spans="3:22">
      <c r="C57"/>
      <c r="D57"/>
      <c r="E57"/>
      <c r="F57"/>
      <c r="G57"/>
      <c r="H57"/>
      <c r="I57"/>
      <c r="P57" t="s">
        <v>75</v>
      </c>
      <c r="Q57">
        <v>147.78</v>
      </c>
      <c r="R57"/>
      <c r="S57">
        <v>371.4</v>
      </c>
      <c r="T57">
        <v>641.25</v>
      </c>
      <c r="U57"/>
      <c r="V57">
        <v>1160.43</v>
      </c>
    </row>
    <row r="58" s="1" customFormat="1" ht="13.5" spans="3:18">
      <c r="C58"/>
      <c r="D58"/>
      <c r="E58"/>
      <c r="F58"/>
      <c r="G58"/>
      <c r="H58"/>
      <c r="I58"/>
      <c r="P58"/>
      <c r="Q58"/>
      <c r="R58"/>
    </row>
    <row r="59" s="1" customFormat="1" ht="13.5" spans="3:18">
      <c r="C59"/>
      <c r="D59"/>
      <c r="E59"/>
      <c r="F59"/>
      <c r="G59"/>
      <c r="H59"/>
      <c r="I59"/>
      <c r="P59"/>
      <c r="Q59"/>
      <c r="R59"/>
    </row>
    <row r="60" s="1" customFormat="1" ht="13.5" spans="3:18">
      <c r="C60"/>
      <c r="D60"/>
      <c r="E60"/>
      <c r="F60"/>
      <c r="G60"/>
      <c r="H60"/>
      <c r="I60"/>
      <c r="P60"/>
      <c r="Q60"/>
      <c r="R60"/>
    </row>
    <row r="61" ht="13.5" spans="3:18">
      <c r="C61"/>
      <c r="D61"/>
      <c r="E61"/>
      <c r="F61"/>
      <c r="G61"/>
      <c r="H61"/>
      <c r="I61"/>
      <c r="P61"/>
      <c r="Q61"/>
      <c r="R61"/>
    </row>
    <row r="62" ht="13.5" spans="3:18">
      <c r="C62"/>
      <c r="D62"/>
      <c r="E62"/>
      <c r="F62"/>
      <c r="G62"/>
      <c r="H62"/>
      <c r="I62"/>
      <c r="P62"/>
      <c r="Q62"/>
      <c r="R62"/>
    </row>
    <row r="63" ht="13.5" spans="3:18">
      <c r="C63"/>
      <c r="D63"/>
      <c r="E63"/>
      <c r="P63"/>
      <c r="Q63"/>
      <c r="R63"/>
    </row>
    <row r="64" ht="13.5" spans="3:18">
      <c r="C64"/>
      <c r="D64"/>
      <c r="E64"/>
      <c r="P64"/>
      <c r="Q64"/>
      <c r="R64"/>
    </row>
    <row r="65" ht="13.5" spans="3:18">
      <c r="C65"/>
      <c r="D65"/>
      <c r="E65"/>
      <c r="P65"/>
      <c r="Q65"/>
      <c r="R65"/>
    </row>
    <row r="66" ht="13.5" spans="3:18">
      <c r="C66"/>
      <c r="D66"/>
      <c r="E66"/>
      <c r="P66"/>
      <c r="Q66"/>
      <c r="R66"/>
    </row>
    <row r="67" ht="13.5" spans="3:18">
      <c r="C67"/>
      <c r="D67"/>
      <c r="E67"/>
      <c r="P67"/>
      <c r="Q67"/>
      <c r="R67"/>
    </row>
    <row r="68" ht="13.5" spans="3:18">
      <c r="C68"/>
      <c r="D68"/>
      <c r="E68"/>
      <c r="P68"/>
      <c r="Q68"/>
      <c r="R68"/>
    </row>
    <row r="69" ht="13.5" spans="3:18">
      <c r="C69"/>
      <c r="D69"/>
      <c r="E69"/>
      <c r="P69"/>
      <c r="Q69"/>
      <c r="R69"/>
    </row>
    <row r="70" ht="13.5" spans="3:5">
      <c r="C70"/>
      <c r="D70"/>
      <c r="E70"/>
    </row>
    <row r="71" ht="13.5" spans="3:5">
      <c r="C71"/>
      <c r="D71"/>
      <c r="E71"/>
    </row>
    <row r="72" ht="13.5" spans="3:5">
      <c r="C72"/>
      <c r="D72"/>
      <c r="E72"/>
    </row>
    <row r="73" ht="13.5" spans="3:5">
      <c r="C73"/>
      <c r="D73"/>
      <c r="E73"/>
    </row>
    <row r="74" ht="13.5" spans="3:5">
      <c r="C74"/>
      <c r="D74"/>
      <c r="E74"/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9" scale="41" orientation="landscape" horizontalDpi="600"/>
  <headerFooter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4"/>
  <sheetViews>
    <sheetView workbookViewId="0">
      <selection activeCell="N37" sqref="N37"/>
    </sheetView>
  </sheetViews>
  <sheetFormatPr defaultColWidth="9" defaultRowHeight="12"/>
  <cols>
    <col min="1" max="1" width="19.875" style="1" customWidth="1"/>
    <col min="2" max="2" width="11.375" style="1" customWidth="1"/>
    <col min="3" max="3" width="31.75" style="1" customWidth="1"/>
    <col min="4" max="4" width="10.875" style="1"/>
    <col min="5" max="6" width="10.875" style="2"/>
    <col min="7" max="7" width="9" style="2" customWidth="1"/>
    <col min="8" max="8" width="12.125" style="1"/>
    <col min="9" max="9" width="10.25" style="1" customWidth="1"/>
    <col min="10" max="10" width="11.375" style="1" customWidth="1"/>
    <col min="11" max="11" width="5.5" style="1" customWidth="1"/>
    <col min="12" max="12" width="11.25" style="1" customWidth="1"/>
    <col min="13" max="13" width="9.75" style="1" customWidth="1"/>
    <col min="14" max="14" width="14" style="1" customWidth="1"/>
    <col min="15" max="15" width="11.375" style="1" customWidth="1"/>
    <col min="16" max="16" width="17.25" style="1"/>
    <col min="17" max="21" width="10.875" style="1"/>
    <col min="22" max="22" width="8.375" style="1"/>
    <col min="23" max="255" width="11.375" style="1" customWidth="1"/>
    <col min="256" max="256" width="11.375" style="1"/>
    <col min="257" max="16384" width="9" style="1"/>
  </cols>
  <sheetData>
    <row r="1" s="1" customFormat="1" ht="39" customHeight="1" spans="1:15">
      <c r="A1" s="4" t="s">
        <v>0</v>
      </c>
      <c r="B1" s="4"/>
      <c r="C1" s="4"/>
      <c r="D1" s="4"/>
      <c r="E1" s="5"/>
      <c r="F1" s="5"/>
      <c r="G1" s="5"/>
      <c r="H1" s="4"/>
      <c r="I1" s="4"/>
      <c r="J1" s="4"/>
      <c r="K1" s="4"/>
      <c r="L1" s="4"/>
      <c r="M1" s="4"/>
      <c r="N1" s="4"/>
      <c r="O1" s="4"/>
    </row>
    <row r="2" s="1" customFormat="1" ht="24" customHeight="1" spans="1:15">
      <c r="A2" s="6" t="s">
        <v>1</v>
      </c>
      <c r="B2" s="6"/>
      <c r="C2" s="6"/>
      <c r="D2" s="6"/>
      <c r="E2" s="7"/>
      <c r="F2" s="7"/>
      <c r="G2" s="7"/>
      <c r="H2" s="31"/>
      <c r="I2" s="31"/>
      <c r="J2" s="31"/>
      <c r="K2" s="31"/>
      <c r="L2" s="32"/>
      <c r="M2" s="31"/>
      <c r="N2" s="33" t="s">
        <v>2</v>
      </c>
      <c r="O2" s="34">
        <v>45716</v>
      </c>
    </row>
    <row r="3" s="1" customFormat="1" spans="1:15">
      <c r="A3" s="6"/>
      <c r="B3" s="6"/>
      <c r="C3" s="6"/>
      <c r="D3" s="6"/>
      <c r="E3" s="7"/>
      <c r="F3" s="7"/>
      <c r="G3" s="7"/>
      <c r="H3" s="31"/>
      <c r="I3" s="31"/>
      <c r="J3" s="31"/>
      <c r="K3" s="31"/>
      <c r="L3" s="32"/>
      <c r="M3" s="31"/>
      <c r="N3" s="33"/>
      <c r="O3" s="34"/>
    </row>
    <row r="4" s="1" customFormat="1" ht="26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  <c r="G4" s="10" t="s">
        <v>9</v>
      </c>
      <c r="H4" s="35" t="s">
        <v>10</v>
      </c>
      <c r="I4" s="35" t="s">
        <v>11</v>
      </c>
      <c r="J4" s="35" t="s">
        <v>12</v>
      </c>
      <c r="K4" s="36" t="s">
        <v>13</v>
      </c>
      <c r="L4" s="35" t="s">
        <v>14</v>
      </c>
      <c r="M4" s="35" t="s">
        <v>15</v>
      </c>
      <c r="N4" s="37" t="s">
        <v>16</v>
      </c>
      <c r="O4" s="37" t="s">
        <v>17</v>
      </c>
      <c r="P4" s="1" t="s">
        <v>18</v>
      </c>
    </row>
    <row r="5" s="1" customFormat="1" ht="20" customHeight="1" spans="1:15">
      <c r="A5" s="12" t="s">
        <v>19</v>
      </c>
      <c r="B5" s="12" t="s">
        <v>20</v>
      </c>
      <c r="C5" s="12" t="s">
        <v>21</v>
      </c>
      <c r="D5" s="12"/>
      <c r="E5" s="13">
        <v>42674</v>
      </c>
      <c r="F5" s="13" t="s">
        <v>22</v>
      </c>
      <c r="G5" s="60">
        <v>1300</v>
      </c>
      <c r="H5" s="38">
        <v>455000</v>
      </c>
      <c r="I5" s="14">
        <v>42675</v>
      </c>
      <c r="J5" s="39">
        <f t="shared" ref="J5:J44" si="0">H5*5%</f>
        <v>22750</v>
      </c>
      <c r="K5" s="40">
        <v>36</v>
      </c>
      <c r="L5" s="38"/>
      <c r="M5" s="41">
        <v>36</v>
      </c>
      <c r="N5" s="42">
        <v>432250</v>
      </c>
      <c r="O5" s="42">
        <f t="shared" ref="O5:O44" si="1">H5-N5</f>
        <v>22750</v>
      </c>
    </row>
    <row r="6" s="1" customFormat="1" ht="20" customHeight="1" spans="1:15">
      <c r="A6" s="12" t="s">
        <v>23</v>
      </c>
      <c r="B6" s="12" t="s">
        <v>24</v>
      </c>
      <c r="C6" s="12" t="s">
        <v>25</v>
      </c>
      <c r="D6" s="12"/>
      <c r="E6" s="13">
        <v>42674</v>
      </c>
      <c r="F6" s="13" t="s">
        <v>26</v>
      </c>
      <c r="G6" s="60">
        <v>20</v>
      </c>
      <c r="H6" s="38">
        <v>38000</v>
      </c>
      <c r="I6" s="14">
        <v>42675</v>
      </c>
      <c r="J6" s="39">
        <f t="shared" si="0"/>
        <v>1900</v>
      </c>
      <c r="K6" s="40">
        <v>36</v>
      </c>
      <c r="L6" s="38"/>
      <c r="M6" s="41">
        <v>36</v>
      </c>
      <c r="N6" s="42">
        <v>36100</v>
      </c>
      <c r="O6" s="42">
        <f t="shared" si="1"/>
        <v>1900</v>
      </c>
    </row>
    <row r="7" s="1" customFormat="1" ht="20" customHeight="1" spans="1:15">
      <c r="A7" s="12" t="s">
        <v>27</v>
      </c>
      <c r="B7" s="12" t="s">
        <v>24</v>
      </c>
      <c r="C7" s="12"/>
      <c r="D7" s="12" t="s">
        <v>28</v>
      </c>
      <c r="E7" s="13">
        <v>43363</v>
      </c>
      <c r="F7" s="13" t="s">
        <v>26</v>
      </c>
      <c r="G7" s="60">
        <v>3</v>
      </c>
      <c r="H7" s="38">
        <v>4500</v>
      </c>
      <c r="I7" s="14">
        <v>43374</v>
      </c>
      <c r="J7" s="39">
        <f t="shared" si="0"/>
        <v>225</v>
      </c>
      <c r="K7" s="40">
        <v>36</v>
      </c>
      <c r="L7" s="43"/>
      <c r="M7" s="41">
        <f t="shared" ref="M7:M11" si="2">IF(DAYS360(I7,$J$50)/30&gt;K7,K7,ROUND(DAYS360(I7,$J$50)/30,0))</f>
        <v>36</v>
      </c>
      <c r="N7" s="42">
        <v>4275</v>
      </c>
      <c r="O7" s="42">
        <f t="shared" si="1"/>
        <v>225</v>
      </c>
    </row>
    <row r="8" s="1" customFormat="1" ht="20" customHeight="1" spans="1:15">
      <c r="A8" s="12" t="s">
        <v>29</v>
      </c>
      <c r="B8" s="12" t="s">
        <v>20</v>
      </c>
      <c r="C8" s="12" t="s">
        <v>30</v>
      </c>
      <c r="D8" s="16" t="s">
        <v>31</v>
      </c>
      <c r="E8" s="13">
        <v>43982</v>
      </c>
      <c r="F8" s="13" t="s">
        <v>32</v>
      </c>
      <c r="G8" s="60">
        <v>10</v>
      </c>
      <c r="H8" s="38">
        <v>4800</v>
      </c>
      <c r="I8" s="14">
        <v>43983</v>
      </c>
      <c r="J8" s="39">
        <f t="shared" si="0"/>
        <v>240</v>
      </c>
      <c r="K8" s="40">
        <v>36</v>
      </c>
      <c r="L8" s="43"/>
      <c r="M8" s="41">
        <f t="shared" si="2"/>
        <v>36</v>
      </c>
      <c r="N8" s="42">
        <v>4560.12</v>
      </c>
      <c r="O8" s="42">
        <f t="shared" si="1"/>
        <v>239.88</v>
      </c>
    </row>
    <row r="9" s="1" customFormat="1" ht="20" customHeight="1" spans="1:15">
      <c r="A9" s="12" t="s">
        <v>33</v>
      </c>
      <c r="B9" s="12" t="s">
        <v>20</v>
      </c>
      <c r="C9" s="12" t="s">
        <v>30</v>
      </c>
      <c r="D9" s="16" t="s">
        <v>31</v>
      </c>
      <c r="E9" s="13">
        <v>43982</v>
      </c>
      <c r="F9" s="13" t="s">
        <v>32</v>
      </c>
      <c r="G9" s="60">
        <v>10</v>
      </c>
      <c r="H9" s="38">
        <v>1200</v>
      </c>
      <c r="I9" s="14">
        <v>43983</v>
      </c>
      <c r="J9" s="39">
        <f t="shared" si="0"/>
        <v>60</v>
      </c>
      <c r="K9" s="40">
        <v>36</v>
      </c>
      <c r="L9" s="43"/>
      <c r="M9" s="41">
        <f t="shared" si="2"/>
        <v>36</v>
      </c>
      <c r="N9" s="42">
        <v>1140.12</v>
      </c>
      <c r="O9" s="42">
        <f t="shared" si="1"/>
        <v>59.8800000000001</v>
      </c>
    </row>
    <row r="10" s="1" customFormat="1" ht="20" customHeight="1" spans="1:15">
      <c r="A10" s="12" t="s">
        <v>34</v>
      </c>
      <c r="B10" s="12" t="s">
        <v>20</v>
      </c>
      <c r="C10" s="12" t="s">
        <v>30</v>
      </c>
      <c r="D10" s="16" t="s">
        <v>31</v>
      </c>
      <c r="E10" s="13">
        <v>43982</v>
      </c>
      <c r="F10" s="13" t="s">
        <v>32</v>
      </c>
      <c r="G10" s="60">
        <v>2</v>
      </c>
      <c r="H10" s="38">
        <v>820</v>
      </c>
      <c r="I10" s="14">
        <v>43983</v>
      </c>
      <c r="J10" s="39">
        <f t="shared" si="0"/>
        <v>41</v>
      </c>
      <c r="K10" s="40">
        <v>36</v>
      </c>
      <c r="L10" s="43"/>
      <c r="M10" s="41">
        <f t="shared" si="2"/>
        <v>36</v>
      </c>
      <c r="N10" s="42">
        <v>779.04</v>
      </c>
      <c r="O10" s="42">
        <f t="shared" si="1"/>
        <v>40.96</v>
      </c>
    </row>
    <row r="11" s="1" customFormat="1" ht="20" customHeight="1" spans="1:15">
      <c r="A11" s="16" t="s">
        <v>23</v>
      </c>
      <c r="B11" s="16" t="s">
        <v>24</v>
      </c>
      <c r="C11" s="16" t="s">
        <v>35</v>
      </c>
      <c r="D11" s="16" t="s">
        <v>31</v>
      </c>
      <c r="E11" s="13">
        <v>43982</v>
      </c>
      <c r="F11" s="13" t="s">
        <v>26</v>
      </c>
      <c r="G11" s="60">
        <v>6</v>
      </c>
      <c r="H11" s="44">
        <v>13482</v>
      </c>
      <c r="I11" s="14">
        <v>43983</v>
      </c>
      <c r="J11" s="39">
        <f t="shared" si="0"/>
        <v>674.1</v>
      </c>
      <c r="K11" s="40">
        <v>36</v>
      </c>
      <c r="L11" s="43"/>
      <c r="M11" s="41">
        <f t="shared" si="2"/>
        <v>36</v>
      </c>
      <c r="N11" s="42">
        <v>12808.08</v>
      </c>
      <c r="O11" s="42">
        <f t="shared" si="1"/>
        <v>673.92</v>
      </c>
    </row>
    <row r="12" s="1" customFormat="1" ht="20" customHeight="1" spans="1:15">
      <c r="A12" s="16" t="s">
        <v>36</v>
      </c>
      <c r="B12" s="16" t="s">
        <v>20</v>
      </c>
      <c r="C12" s="16" t="s">
        <v>37</v>
      </c>
      <c r="D12" s="16" t="s">
        <v>31</v>
      </c>
      <c r="E12" s="13">
        <v>43982</v>
      </c>
      <c r="F12" s="13" t="s">
        <v>32</v>
      </c>
      <c r="G12" s="60">
        <v>1</v>
      </c>
      <c r="H12" s="44">
        <v>2350</v>
      </c>
      <c r="I12" s="14">
        <v>43983</v>
      </c>
      <c r="J12" s="39">
        <f t="shared" si="0"/>
        <v>117.5</v>
      </c>
      <c r="K12" s="40">
        <v>36</v>
      </c>
      <c r="L12" s="43"/>
      <c r="M12" s="41">
        <v>36</v>
      </c>
      <c r="N12" s="42">
        <v>2232.36</v>
      </c>
      <c r="O12" s="42">
        <f t="shared" si="1"/>
        <v>117.64</v>
      </c>
    </row>
    <row r="13" s="1" customFormat="1" ht="20" customHeight="1" spans="1:15">
      <c r="A13" s="16" t="s">
        <v>38</v>
      </c>
      <c r="B13" s="16" t="s">
        <v>24</v>
      </c>
      <c r="C13" s="16" t="s">
        <v>39</v>
      </c>
      <c r="D13" s="16" t="s">
        <v>31</v>
      </c>
      <c r="E13" s="13">
        <v>43982</v>
      </c>
      <c r="F13" s="13" t="s">
        <v>26</v>
      </c>
      <c r="G13" s="60">
        <v>2</v>
      </c>
      <c r="H13" s="44">
        <v>7368</v>
      </c>
      <c r="I13" s="14">
        <v>43983</v>
      </c>
      <c r="J13" s="39">
        <f t="shared" si="0"/>
        <v>368.4</v>
      </c>
      <c r="K13" s="40">
        <v>36</v>
      </c>
      <c r="L13" s="43"/>
      <c r="M13" s="41">
        <v>36</v>
      </c>
      <c r="N13" s="42">
        <v>6999.48</v>
      </c>
      <c r="O13" s="42">
        <f t="shared" si="1"/>
        <v>368.52</v>
      </c>
    </row>
    <row r="14" s="1" customFormat="1" ht="20" customHeight="1" spans="1:15">
      <c r="A14" s="16" t="s">
        <v>40</v>
      </c>
      <c r="B14" s="16" t="s">
        <v>24</v>
      </c>
      <c r="C14" s="16" t="s">
        <v>41</v>
      </c>
      <c r="D14" s="16" t="s">
        <v>42</v>
      </c>
      <c r="E14" s="13">
        <v>44104</v>
      </c>
      <c r="F14" s="13" t="s">
        <v>26</v>
      </c>
      <c r="G14" s="60">
        <v>1</v>
      </c>
      <c r="H14" s="44">
        <v>1449</v>
      </c>
      <c r="I14" s="14">
        <v>44105</v>
      </c>
      <c r="J14" s="39">
        <f t="shared" si="0"/>
        <v>72.45</v>
      </c>
      <c r="K14" s="40">
        <v>36</v>
      </c>
      <c r="L14" s="43"/>
      <c r="M14" s="41">
        <v>36</v>
      </c>
      <c r="N14" s="42">
        <v>1376.64</v>
      </c>
      <c r="O14" s="42">
        <f t="shared" si="1"/>
        <v>72.3599999999999</v>
      </c>
    </row>
    <row r="15" s="1" customFormat="1" ht="20" customHeight="1" spans="1:15">
      <c r="A15" s="17" t="s">
        <v>23</v>
      </c>
      <c r="B15" s="17" t="s">
        <v>24</v>
      </c>
      <c r="C15" s="17" t="s">
        <v>43</v>
      </c>
      <c r="D15" s="16" t="s">
        <v>42</v>
      </c>
      <c r="E15" s="13">
        <v>44104</v>
      </c>
      <c r="F15" s="13" t="s">
        <v>44</v>
      </c>
      <c r="G15" s="60">
        <v>6</v>
      </c>
      <c r="H15" s="45">
        <v>11065</v>
      </c>
      <c r="I15" s="14">
        <v>44105</v>
      </c>
      <c r="J15" s="39">
        <f t="shared" si="0"/>
        <v>553.25</v>
      </c>
      <c r="K15" s="40">
        <v>36</v>
      </c>
      <c r="L15" s="43"/>
      <c r="M15" s="41">
        <v>36</v>
      </c>
      <c r="N15" s="42">
        <v>10511.64</v>
      </c>
      <c r="O15" s="42">
        <f t="shared" si="1"/>
        <v>553.360000000001</v>
      </c>
    </row>
    <row r="16" s="1" customFormat="1" ht="20" customHeight="1" spans="1:15">
      <c r="A16" s="17" t="s">
        <v>45</v>
      </c>
      <c r="B16" s="17" t="s">
        <v>24</v>
      </c>
      <c r="C16" s="17" t="s">
        <v>43</v>
      </c>
      <c r="D16" s="17" t="s">
        <v>31</v>
      </c>
      <c r="E16" s="13">
        <v>44145</v>
      </c>
      <c r="F16" s="13" t="s">
        <v>26</v>
      </c>
      <c r="G16" s="60">
        <v>1</v>
      </c>
      <c r="H16" s="45">
        <v>1160</v>
      </c>
      <c r="I16" s="14">
        <v>44166</v>
      </c>
      <c r="J16" s="39">
        <f t="shared" si="0"/>
        <v>58</v>
      </c>
      <c r="K16" s="40">
        <v>36</v>
      </c>
      <c r="L16" s="43"/>
      <c r="M16" s="41">
        <v>36</v>
      </c>
      <c r="N16" s="42">
        <v>1101.96</v>
      </c>
      <c r="O16" s="42">
        <f t="shared" si="1"/>
        <v>58.04</v>
      </c>
    </row>
    <row r="17" s="1" customFormat="1" ht="20" customHeight="1" spans="1:16">
      <c r="A17" s="17" t="s">
        <v>46</v>
      </c>
      <c r="B17" s="17" t="s">
        <v>47</v>
      </c>
      <c r="C17" s="17" t="s">
        <v>48</v>
      </c>
      <c r="D17" s="17" t="s">
        <v>42</v>
      </c>
      <c r="E17" s="13">
        <v>44195</v>
      </c>
      <c r="F17" s="13" t="s">
        <v>22</v>
      </c>
      <c r="G17" s="60">
        <v>80</v>
      </c>
      <c r="H17" s="45">
        <v>19600</v>
      </c>
      <c r="I17" s="14">
        <v>44197</v>
      </c>
      <c r="J17" s="39">
        <f t="shared" si="0"/>
        <v>980</v>
      </c>
      <c r="K17" s="40">
        <v>36</v>
      </c>
      <c r="L17" s="43"/>
      <c r="M17" s="41">
        <v>36</v>
      </c>
      <c r="N17" s="42">
        <f t="shared" ref="N17:N44" si="3">P17*M17</f>
        <v>18619.92</v>
      </c>
      <c r="O17" s="42">
        <f t="shared" si="1"/>
        <v>980.079999999998</v>
      </c>
      <c r="P17" s="1">
        <f t="shared" ref="P17:P42" si="4">ROUND((H17-J17)/K17,2)</f>
        <v>517.22</v>
      </c>
    </row>
    <row r="18" s="1" customFormat="1" ht="20" customHeight="1" spans="1:16">
      <c r="A18" s="17" t="s">
        <v>49</v>
      </c>
      <c r="B18" s="17" t="s">
        <v>47</v>
      </c>
      <c r="C18" s="17" t="s">
        <v>48</v>
      </c>
      <c r="D18" s="17" t="s">
        <v>42</v>
      </c>
      <c r="E18" s="13">
        <v>44195</v>
      </c>
      <c r="F18" s="13" t="s">
        <v>22</v>
      </c>
      <c r="G18" s="60">
        <v>160</v>
      </c>
      <c r="H18" s="45">
        <v>7600</v>
      </c>
      <c r="I18" s="14">
        <v>44197</v>
      </c>
      <c r="J18" s="39">
        <f t="shared" si="0"/>
        <v>380</v>
      </c>
      <c r="K18" s="40">
        <v>36</v>
      </c>
      <c r="L18" s="43"/>
      <c r="M18" s="41">
        <v>36</v>
      </c>
      <c r="N18" s="42">
        <f t="shared" si="3"/>
        <v>7220.16</v>
      </c>
      <c r="O18" s="42">
        <f t="shared" si="1"/>
        <v>379.84</v>
      </c>
      <c r="P18" s="1">
        <f t="shared" si="4"/>
        <v>200.56</v>
      </c>
    </row>
    <row r="19" s="1" customFormat="1" ht="20" customHeight="1" spans="1:16">
      <c r="A19" s="17" t="s">
        <v>34</v>
      </c>
      <c r="B19" s="17" t="s">
        <v>20</v>
      </c>
      <c r="C19" s="17" t="s">
        <v>50</v>
      </c>
      <c r="D19" s="17" t="s">
        <v>42</v>
      </c>
      <c r="E19" s="13">
        <v>44195</v>
      </c>
      <c r="F19" s="13" t="s">
        <v>32</v>
      </c>
      <c r="G19" s="60">
        <v>1</v>
      </c>
      <c r="H19" s="45">
        <v>1222</v>
      </c>
      <c r="I19" s="14">
        <v>44197</v>
      </c>
      <c r="J19" s="39">
        <f t="shared" si="0"/>
        <v>61.1</v>
      </c>
      <c r="K19" s="40">
        <v>36</v>
      </c>
      <c r="L19" s="43"/>
      <c r="M19" s="41">
        <v>36</v>
      </c>
      <c r="N19" s="42">
        <f t="shared" si="3"/>
        <v>1161</v>
      </c>
      <c r="O19" s="42">
        <f t="shared" si="1"/>
        <v>61</v>
      </c>
      <c r="P19" s="1">
        <f t="shared" si="4"/>
        <v>32.25</v>
      </c>
    </row>
    <row r="20" s="1" customFormat="1" ht="20" customHeight="1" spans="1:16">
      <c r="A20" s="17" t="s">
        <v>51</v>
      </c>
      <c r="B20" s="17" t="s">
        <v>47</v>
      </c>
      <c r="C20" s="17" t="s">
        <v>52</v>
      </c>
      <c r="D20" s="17" t="s">
        <v>42</v>
      </c>
      <c r="E20" s="13">
        <v>44195</v>
      </c>
      <c r="F20" s="13" t="s">
        <v>26</v>
      </c>
      <c r="G20" s="60">
        <v>200</v>
      </c>
      <c r="H20" s="45">
        <v>200000</v>
      </c>
      <c r="I20" s="14">
        <v>44197</v>
      </c>
      <c r="J20" s="39">
        <f t="shared" si="0"/>
        <v>10000</v>
      </c>
      <c r="K20" s="40">
        <v>36</v>
      </c>
      <c r="L20" s="43"/>
      <c r="M20" s="41">
        <v>36</v>
      </c>
      <c r="N20" s="42">
        <f t="shared" si="3"/>
        <v>190000.08</v>
      </c>
      <c r="O20" s="42">
        <f t="shared" si="1"/>
        <v>9999.92000000001</v>
      </c>
      <c r="P20" s="1">
        <f t="shared" si="4"/>
        <v>5277.78</v>
      </c>
    </row>
    <row r="21" s="1" customFormat="1" ht="20" customHeight="1" spans="1:16">
      <c r="A21" s="17" t="s">
        <v>53</v>
      </c>
      <c r="B21" s="17" t="s">
        <v>47</v>
      </c>
      <c r="C21" s="17" t="s">
        <v>52</v>
      </c>
      <c r="D21" s="17" t="s">
        <v>42</v>
      </c>
      <c r="E21" s="13">
        <v>44195</v>
      </c>
      <c r="F21" s="13" t="s">
        <v>44</v>
      </c>
      <c r="G21" s="60">
        <v>146</v>
      </c>
      <c r="H21" s="46">
        <v>792800</v>
      </c>
      <c r="I21" s="14">
        <v>44197</v>
      </c>
      <c r="J21" s="39">
        <f t="shared" si="0"/>
        <v>39640</v>
      </c>
      <c r="K21" s="47">
        <v>36</v>
      </c>
      <c r="L21" s="43"/>
      <c r="M21" s="41">
        <v>36</v>
      </c>
      <c r="N21" s="42">
        <f t="shared" si="3"/>
        <v>753159.96</v>
      </c>
      <c r="O21" s="48">
        <f t="shared" si="1"/>
        <v>39640.04</v>
      </c>
      <c r="P21" s="1">
        <f t="shared" si="4"/>
        <v>20921.11</v>
      </c>
    </row>
    <row r="22" s="1" customFormat="1" ht="20" customHeight="1" spans="1:16">
      <c r="A22" s="17" t="s">
        <v>54</v>
      </c>
      <c r="B22" s="17" t="s">
        <v>47</v>
      </c>
      <c r="C22" s="17" t="s">
        <v>52</v>
      </c>
      <c r="D22" s="17" t="s">
        <v>42</v>
      </c>
      <c r="E22" s="13">
        <v>44195</v>
      </c>
      <c r="F22" s="13" t="s">
        <v>32</v>
      </c>
      <c r="G22" s="60">
        <v>9</v>
      </c>
      <c r="H22" s="46">
        <v>22500</v>
      </c>
      <c r="I22" s="14">
        <v>44197</v>
      </c>
      <c r="J22" s="39">
        <f t="shared" si="0"/>
        <v>1125</v>
      </c>
      <c r="K22" s="47">
        <v>36</v>
      </c>
      <c r="L22" s="43"/>
      <c r="M22" s="41">
        <v>36</v>
      </c>
      <c r="N22" s="42">
        <f t="shared" si="3"/>
        <v>21375</v>
      </c>
      <c r="O22" s="48">
        <f t="shared" si="1"/>
        <v>1125</v>
      </c>
      <c r="P22" s="1">
        <f t="shared" si="4"/>
        <v>593.75</v>
      </c>
    </row>
    <row r="23" s="1" customFormat="1" ht="20" customHeight="1" spans="1:16">
      <c r="A23" s="17" t="s">
        <v>55</v>
      </c>
      <c r="B23" s="17" t="s">
        <v>47</v>
      </c>
      <c r="C23" s="17" t="s">
        <v>52</v>
      </c>
      <c r="D23" s="17" t="s">
        <v>42</v>
      </c>
      <c r="E23" s="13">
        <v>44195</v>
      </c>
      <c r="F23" s="13" t="s">
        <v>56</v>
      </c>
      <c r="G23" s="60">
        <v>2</v>
      </c>
      <c r="H23" s="46">
        <v>3000</v>
      </c>
      <c r="I23" s="14">
        <v>44197</v>
      </c>
      <c r="J23" s="39">
        <f t="shared" si="0"/>
        <v>150</v>
      </c>
      <c r="K23" s="47">
        <v>36</v>
      </c>
      <c r="L23" s="43"/>
      <c r="M23" s="41">
        <v>36</v>
      </c>
      <c r="N23" s="42">
        <f t="shared" si="3"/>
        <v>2850.12</v>
      </c>
      <c r="O23" s="48">
        <f t="shared" si="1"/>
        <v>149.88</v>
      </c>
      <c r="P23" s="1">
        <f t="shared" si="4"/>
        <v>79.17</v>
      </c>
    </row>
    <row r="24" s="1" customFormat="1" ht="20" customHeight="1" spans="1:16">
      <c r="A24" s="17" t="s">
        <v>57</v>
      </c>
      <c r="B24" s="17" t="s">
        <v>47</v>
      </c>
      <c r="C24" s="17" t="s">
        <v>52</v>
      </c>
      <c r="D24" s="17" t="s">
        <v>42</v>
      </c>
      <c r="E24" s="13">
        <v>44195</v>
      </c>
      <c r="F24" s="13" t="s">
        <v>26</v>
      </c>
      <c r="G24" s="60">
        <v>2</v>
      </c>
      <c r="H24" s="46">
        <v>5300</v>
      </c>
      <c r="I24" s="14">
        <v>44197</v>
      </c>
      <c r="J24" s="39">
        <f t="shared" si="0"/>
        <v>265</v>
      </c>
      <c r="K24" s="47">
        <v>36</v>
      </c>
      <c r="L24" s="43"/>
      <c r="M24" s="41">
        <v>36</v>
      </c>
      <c r="N24" s="42">
        <f t="shared" si="3"/>
        <v>5034.96</v>
      </c>
      <c r="O24" s="48">
        <f t="shared" si="1"/>
        <v>265.039999999999</v>
      </c>
      <c r="P24" s="1">
        <f t="shared" si="4"/>
        <v>139.86</v>
      </c>
    </row>
    <row r="25" s="1" customFormat="1" ht="20" customHeight="1" spans="1:16">
      <c r="A25" s="17" t="s">
        <v>58</v>
      </c>
      <c r="B25" s="17" t="s">
        <v>47</v>
      </c>
      <c r="C25" s="17" t="s">
        <v>52</v>
      </c>
      <c r="D25" s="17" t="s">
        <v>42</v>
      </c>
      <c r="E25" s="13">
        <v>44195</v>
      </c>
      <c r="F25" s="13" t="s">
        <v>26</v>
      </c>
      <c r="G25" s="60">
        <v>4</v>
      </c>
      <c r="H25" s="46">
        <v>720</v>
      </c>
      <c r="I25" s="14">
        <v>44197</v>
      </c>
      <c r="J25" s="39">
        <f t="shared" si="0"/>
        <v>36</v>
      </c>
      <c r="K25" s="47">
        <v>36</v>
      </c>
      <c r="L25" s="43"/>
      <c r="M25" s="41">
        <v>36</v>
      </c>
      <c r="N25" s="42">
        <f t="shared" si="3"/>
        <v>684</v>
      </c>
      <c r="O25" s="48">
        <f t="shared" si="1"/>
        <v>36</v>
      </c>
      <c r="P25" s="1">
        <f t="shared" si="4"/>
        <v>19</v>
      </c>
    </row>
    <row r="26" s="1" customFormat="1" ht="20" customHeight="1" spans="1:16">
      <c r="A26" s="17" t="s">
        <v>59</v>
      </c>
      <c r="B26" s="17" t="s">
        <v>47</v>
      </c>
      <c r="C26" s="17" t="s">
        <v>52</v>
      </c>
      <c r="D26" s="17" t="s">
        <v>42</v>
      </c>
      <c r="E26" s="13">
        <v>44195</v>
      </c>
      <c r="F26" s="13" t="s">
        <v>32</v>
      </c>
      <c r="G26" s="60">
        <v>2</v>
      </c>
      <c r="H26" s="46">
        <v>3000</v>
      </c>
      <c r="I26" s="14">
        <v>44197</v>
      </c>
      <c r="J26" s="39">
        <f t="shared" si="0"/>
        <v>150</v>
      </c>
      <c r="K26" s="47">
        <v>36</v>
      </c>
      <c r="L26" s="43"/>
      <c r="M26" s="41">
        <v>36</v>
      </c>
      <c r="N26" s="42">
        <f t="shared" si="3"/>
        <v>2850.12</v>
      </c>
      <c r="O26" s="48">
        <f t="shared" si="1"/>
        <v>149.88</v>
      </c>
      <c r="P26" s="1">
        <f t="shared" si="4"/>
        <v>79.17</v>
      </c>
    </row>
    <row r="27" s="1" customFormat="1" ht="20" customHeight="1" spans="1:16">
      <c r="A27" s="17" t="s">
        <v>60</v>
      </c>
      <c r="B27" s="17" t="s">
        <v>47</v>
      </c>
      <c r="C27" s="17" t="s">
        <v>52</v>
      </c>
      <c r="D27" s="17" t="s">
        <v>42</v>
      </c>
      <c r="E27" s="13">
        <v>44195</v>
      </c>
      <c r="F27" s="13" t="s">
        <v>44</v>
      </c>
      <c r="G27" s="60">
        <v>196</v>
      </c>
      <c r="H27" s="46">
        <v>98000</v>
      </c>
      <c r="I27" s="14">
        <v>44197</v>
      </c>
      <c r="J27" s="39">
        <f t="shared" si="0"/>
        <v>4900</v>
      </c>
      <c r="K27" s="47">
        <v>36</v>
      </c>
      <c r="L27" s="43"/>
      <c r="M27" s="41">
        <v>36</v>
      </c>
      <c r="N27" s="42">
        <f t="shared" si="3"/>
        <v>93099.96</v>
      </c>
      <c r="O27" s="48">
        <f t="shared" si="1"/>
        <v>4900.03999999999</v>
      </c>
      <c r="P27" s="1">
        <f t="shared" si="4"/>
        <v>2586.11</v>
      </c>
    </row>
    <row r="28" s="1" customFormat="1" ht="20" customHeight="1" spans="1:16">
      <c r="A28" s="17" t="s">
        <v>61</v>
      </c>
      <c r="B28" s="17" t="s">
        <v>47</v>
      </c>
      <c r="C28" s="17" t="s">
        <v>52</v>
      </c>
      <c r="D28" s="17" t="s">
        <v>42</v>
      </c>
      <c r="E28" s="13">
        <v>44195</v>
      </c>
      <c r="F28" s="13" t="s">
        <v>32</v>
      </c>
      <c r="G28" s="60">
        <v>2</v>
      </c>
      <c r="H28" s="46">
        <v>2080</v>
      </c>
      <c r="I28" s="14">
        <v>44197</v>
      </c>
      <c r="J28" s="39">
        <f t="shared" si="0"/>
        <v>104</v>
      </c>
      <c r="K28" s="47">
        <v>36</v>
      </c>
      <c r="L28" s="43"/>
      <c r="M28" s="41">
        <v>36</v>
      </c>
      <c r="N28" s="42">
        <f t="shared" si="3"/>
        <v>1976.04</v>
      </c>
      <c r="O28" s="48">
        <f t="shared" si="1"/>
        <v>103.96</v>
      </c>
      <c r="P28" s="1">
        <f t="shared" si="4"/>
        <v>54.89</v>
      </c>
    </row>
    <row r="29" s="1" customFormat="1" ht="20" customHeight="1" spans="1:16">
      <c r="A29" s="17" t="s">
        <v>62</v>
      </c>
      <c r="B29" s="17" t="s">
        <v>47</v>
      </c>
      <c r="C29" s="17" t="s">
        <v>52</v>
      </c>
      <c r="D29" s="17" t="s">
        <v>42</v>
      </c>
      <c r="E29" s="13">
        <v>44195</v>
      </c>
      <c r="F29" s="13" t="s">
        <v>32</v>
      </c>
      <c r="G29" s="60">
        <v>2</v>
      </c>
      <c r="H29" s="46">
        <v>600</v>
      </c>
      <c r="I29" s="14">
        <v>44197</v>
      </c>
      <c r="J29" s="39">
        <f t="shared" si="0"/>
        <v>30</v>
      </c>
      <c r="K29" s="47">
        <v>36</v>
      </c>
      <c r="L29" s="43"/>
      <c r="M29" s="41">
        <v>36</v>
      </c>
      <c r="N29" s="42">
        <f t="shared" si="3"/>
        <v>569.88</v>
      </c>
      <c r="O29" s="48">
        <f t="shared" si="1"/>
        <v>30.12</v>
      </c>
      <c r="P29" s="1">
        <f t="shared" si="4"/>
        <v>15.83</v>
      </c>
    </row>
    <row r="30" s="1" customFormat="1" ht="20" customHeight="1" spans="1:16">
      <c r="A30" s="17" t="s">
        <v>29</v>
      </c>
      <c r="B30" s="17" t="s">
        <v>20</v>
      </c>
      <c r="C30" s="12" t="s">
        <v>30</v>
      </c>
      <c r="D30" s="12" t="s">
        <v>63</v>
      </c>
      <c r="E30" s="13">
        <v>44255</v>
      </c>
      <c r="F30" s="13" t="s">
        <v>44</v>
      </c>
      <c r="G30" s="60">
        <v>5</v>
      </c>
      <c r="H30" s="45">
        <v>2525</v>
      </c>
      <c r="I30" s="14">
        <v>44256</v>
      </c>
      <c r="J30" s="39">
        <f t="shared" si="0"/>
        <v>126.25</v>
      </c>
      <c r="K30" s="40">
        <v>36</v>
      </c>
      <c r="L30" s="43"/>
      <c r="M30" s="41">
        <v>36</v>
      </c>
      <c r="N30" s="42">
        <f t="shared" si="3"/>
        <v>2398.68</v>
      </c>
      <c r="O30" s="42">
        <f t="shared" si="1"/>
        <v>126.32</v>
      </c>
      <c r="P30" s="1">
        <f t="shared" si="4"/>
        <v>66.63</v>
      </c>
    </row>
    <row r="31" s="1" customFormat="1" ht="20" customHeight="1" spans="1:16">
      <c r="A31" s="17" t="s">
        <v>64</v>
      </c>
      <c r="B31" s="17" t="s">
        <v>20</v>
      </c>
      <c r="C31" s="12" t="s">
        <v>30</v>
      </c>
      <c r="D31" s="12" t="s">
        <v>63</v>
      </c>
      <c r="E31" s="13">
        <v>44255</v>
      </c>
      <c r="F31" s="13" t="s">
        <v>44</v>
      </c>
      <c r="G31" s="60">
        <v>5</v>
      </c>
      <c r="H31" s="45">
        <v>525</v>
      </c>
      <c r="I31" s="14">
        <v>44256</v>
      </c>
      <c r="J31" s="39">
        <f t="shared" si="0"/>
        <v>26.25</v>
      </c>
      <c r="K31" s="40">
        <v>36</v>
      </c>
      <c r="L31" s="43"/>
      <c r="M31" s="41">
        <v>36</v>
      </c>
      <c r="N31" s="42">
        <f t="shared" si="3"/>
        <v>498.6</v>
      </c>
      <c r="O31" s="42">
        <f t="shared" si="1"/>
        <v>26.4</v>
      </c>
      <c r="P31" s="1">
        <f t="shared" si="4"/>
        <v>13.85</v>
      </c>
    </row>
    <row r="32" s="1" customFormat="1" ht="20" customHeight="1" spans="1:16">
      <c r="A32" s="17" t="s">
        <v>65</v>
      </c>
      <c r="B32" s="17" t="s">
        <v>20</v>
      </c>
      <c r="C32" s="12" t="s">
        <v>30</v>
      </c>
      <c r="D32" s="12" t="s">
        <v>63</v>
      </c>
      <c r="E32" s="13">
        <v>44255</v>
      </c>
      <c r="F32" s="13" t="s">
        <v>44</v>
      </c>
      <c r="G32" s="60">
        <v>1</v>
      </c>
      <c r="H32" s="45">
        <v>1600</v>
      </c>
      <c r="I32" s="14">
        <v>44256</v>
      </c>
      <c r="J32" s="39">
        <f t="shared" si="0"/>
        <v>80</v>
      </c>
      <c r="K32" s="40">
        <v>36</v>
      </c>
      <c r="L32" s="43"/>
      <c r="M32" s="41">
        <v>36</v>
      </c>
      <c r="N32" s="42">
        <f t="shared" si="3"/>
        <v>1519.92</v>
      </c>
      <c r="O32" s="42">
        <f t="shared" si="1"/>
        <v>80.0799999999999</v>
      </c>
      <c r="P32" s="1">
        <f t="shared" si="4"/>
        <v>42.22</v>
      </c>
    </row>
    <row r="33" s="1" customFormat="1" ht="20" customHeight="1" spans="1:16">
      <c r="A33" s="17" t="s">
        <v>23</v>
      </c>
      <c r="B33" s="17" t="s">
        <v>24</v>
      </c>
      <c r="C33" s="17" t="s">
        <v>66</v>
      </c>
      <c r="D33" s="17" t="s">
        <v>31</v>
      </c>
      <c r="E33" s="13">
        <v>44316</v>
      </c>
      <c r="F33" s="13" t="s">
        <v>26</v>
      </c>
      <c r="G33" s="60">
        <v>7</v>
      </c>
      <c r="H33" s="45">
        <v>14070</v>
      </c>
      <c r="I33" s="14">
        <v>44317</v>
      </c>
      <c r="J33" s="39">
        <f t="shared" si="0"/>
        <v>703.5</v>
      </c>
      <c r="K33" s="40">
        <v>36</v>
      </c>
      <c r="L33" s="43"/>
      <c r="M33" s="41">
        <v>36</v>
      </c>
      <c r="N33" s="42">
        <f t="shared" si="3"/>
        <v>13366.44</v>
      </c>
      <c r="O33" s="42">
        <f t="shared" si="1"/>
        <v>703.559999999999</v>
      </c>
      <c r="P33" s="1">
        <f t="shared" si="4"/>
        <v>371.29</v>
      </c>
    </row>
    <row r="34" s="1" customFormat="1" ht="20" customHeight="1" spans="1:16">
      <c r="A34" s="17" t="s">
        <v>40</v>
      </c>
      <c r="B34" s="17" t="s">
        <v>24</v>
      </c>
      <c r="C34" s="17" t="s">
        <v>67</v>
      </c>
      <c r="D34" s="17" t="s">
        <v>31</v>
      </c>
      <c r="E34" s="13">
        <v>44316</v>
      </c>
      <c r="F34" s="13" t="s">
        <v>26</v>
      </c>
      <c r="G34" s="60">
        <v>2</v>
      </c>
      <c r="H34" s="45">
        <v>2888</v>
      </c>
      <c r="I34" s="14">
        <v>44317</v>
      </c>
      <c r="J34" s="39">
        <f t="shared" si="0"/>
        <v>144.4</v>
      </c>
      <c r="K34" s="40">
        <v>36</v>
      </c>
      <c r="L34" s="43"/>
      <c r="M34" s="41">
        <v>36</v>
      </c>
      <c r="N34" s="42">
        <f t="shared" si="3"/>
        <v>2743.56</v>
      </c>
      <c r="O34" s="42">
        <f t="shared" si="1"/>
        <v>144.44</v>
      </c>
      <c r="P34" s="1">
        <f t="shared" si="4"/>
        <v>76.21</v>
      </c>
    </row>
    <row r="35" s="1" customFormat="1" ht="20" customHeight="1" spans="1:16">
      <c r="A35" s="17" t="s">
        <v>40</v>
      </c>
      <c r="B35" s="17" t="s">
        <v>24</v>
      </c>
      <c r="C35" s="17" t="s">
        <v>67</v>
      </c>
      <c r="D35" s="17" t="s">
        <v>42</v>
      </c>
      <c r="E35" s="13">
        <v>44408</v>
      </c>
      <c r="F35" s="13" t="s">
        <v>26</v>
      </c>
      <c r="G35" s="60">
        <v>1</v>
      </c>
      <c r="H35" s="45">
        <v>1494</v>
      </c>
      <c r="I35" s="14">
        <v>44409</v>
      </c>
      <c r="J35" s="39">
        <f t="shared" si="0"/>
        <v>74.7</v>
      </c>
      <c r="K35" s="40">
        <v>36</v>
      </c>
      <c r="L35" s="43"/>
      <c r="M35" s="41">
        <v>36</v>
      </c>
      <c r="N35" s="42">
        <f t="shared" si="3"/>
        <v>1419.48</v>
      </c>
      <c r="O35" s="42">
        <f t="shared" si="1"/>
        <v>74.52</v>
      </c>
      <c r="P35" s="1">
        <f t="shared" si="4"/>
        <v>39.43</v>
      </c>
    </row>
    <row r="36" s="1" customFormat="1" ht="20" customHeight="1" spans="1:16">
      <c r="A36" s="17" t="s">
        <v>46</v>
      </c>
      <c r="B36" s="17" t="s">
        <v>20</v>
      </c>
      <c r="C36" s="12" t="s">
        <v>30</v>
      </c>
      <c r="D36" s="12" t="s">
        <v>63</v>
      </c>
      <c r="E36" s="13">
        <v>44408</v>
      </c>
      <c r="F36" s="13" t="s">
        <v>44</v>
      </c>
      <c r="G36" s="60">
        <v>12</v>
      </c>
      <c r="H36" s="45">
        <v>4200</v>
      </c>
      <c r="I36" s="14">
        <v>44409</v>
      </c>
      <c r="J36" s="39">
        <f t="shared" si="0"/>
        <v>210</v>
      </c>
      <c r="K36" s="40">
        <v>36</v>
      </c>
      <c r="L36" s="43"/>
      <c r="M36" s="41">
        <v>36</v>
      </c>
      <c r="N36" s="42">
        <f t="shared" si="3"/>
        <v>3989.88</v>
      </c>
      <c r="O36" s="42">
        <f t="shared" si="1"/>
        <v>210.12</v>
      </c>
      <c r="P36" s="1">
        <f t="shared" si="4"/>
        <v>110.83</v>
      </c>
    </row>
    <row r="37" s="1" customFormat="1" ht="20" customHeight="1" spans="1:16">
      <c r="A37" s="17" t="s">
        <v>23</v>
      </c>
      <c r="B37" s="17" t="s">
        <v>24</v>
      </c>
      <c r="C37" s="17" t="s">
        <v>66</v>
      </c>
      <c r="D37" s="12" t="s">
        <v>63</v>
      </c>
      <c r="E37" s="13">
        <v>44408</v>
      </c>
      <c r="F37" s="13" t="s">
        <v>26</v>
      </c>
      <c r="G37" s="60">
        <v>10</v>
      </c>
      <c r="H37" s="45">
        <v>20100</v>
      </c>
      <c r="I37" s="14">
        <v>44409</v>
      </c>
      <c r="J37" s="39">
        <f t="shared" si="0"/>
        <v>1005</v>
      </c>
      <c r="K37" s="40">
        <v>36</v>
      </c>
      <c r="L37" s="43"/>
      <c r="M37" s="41">
        <v>36</v>
      </c>
      <c r="N37" s="42">
        <f t="shared" si="3"/>
        <v>19095.12</v>
      </c>
      <c r="O37" s="42">
        <f t="shared" si="1"/>
        <v>1004.88</v>
      </c>
      <c r="P37" s="1">
        <f t="shared" si="4"/>
        <v>530.42</v>
      </c>
    </row>
    <row r="38" s="1" customFormat="1" ht="20" customHeight="1" spans="1:16">
      <c r="A38" s="17" t="s">
        <v>23</v>
      </c>
      <c r="B38" s="17" t="s">
        <v>24</v>
      </c>
      <c r="C38" s="17" t="s">
        <v>68</v>
      </c>
      <c r="D38" s="17" t="s">
        <v>42</v>
      </c>
      <c r="E38" s="13">
        <v>44713</v>
      </c>
      <c r="F38" s="13" t="s">
        <v>26</v>
      </c>
      <c r="G38" s="60">
        <v>3</v>
      </c>
      <c r="H38" s="45">
        <v>7800</v>
      </c>
      <c r="I38" s="14">
        <f>DATE(YEAR(E38),MONTH(E38)+1,DAY(1))</f>
        <v>44743</v>
      </c>
      <c r="J38" s="39">
        <f t="shared" si="0"/>
        <v>390</v>
      </c>
      <c r="K38" s="40">
        <v>36</v>
      </c>
      <c r="L38" s="43">
        <f t="shared" ref="L38:L44" si="5">IF(M38&gt;K38,0,ROUND((H38-J38)/K38,2))</f>
        <v>205.83</v>
      </c>
      <c r="M38" s="41">
        <f>(YEAR($O$2)-YEAR(E38))*12+MONTH($O$2)-MONTH(E38)</f>
        <v>32</v>
      </c>
      <c r="N38" s="42">
        <f t="shared" si="3"/>
        <v>6586.56</v>
      </c>
      <c r="O38" s="42">
        <f t="shared" si="1"/>
        <v>1213.44</v>
      </c>
      <c r="P38" s="1">
        <f t="shared" si="4"/>
        <v>205.83</v>
      </c>
    </row>
    <row r="39" s="1" customFormat="1" ht="20" customHeight="1" spans="1:16">
      <c r="A39" s="17" t="s">
        <v>34</v>
      </c>
      <c r="B39" s="17" t="s">
        <v>20</v>
      </c>
      <c r="C39" s="17" t="s">
        <v>69</v>
      </c>
      <c r="D39" s="17" t="s">
        <v>42</v>
      </c>
      <c r="E39" s="13">
        <v>45272</v>
      </c>
      <c r="F39" s="13" t="s">
        <v>70</v>
      </c>
      <c r="G39" s="60">
        <v>3</v>
      </c>
      <c r="H39" s="45">
        <v>1080</v>
      </c>
      <c r="I39" s="14">
        <v>44927</v>
      </c>
      <c r="J39" s="39">
        <f t="shared" si="0"/>
        <v>54</v>
      </c>
      <c r="K39" s="40">
        <v>36</v>
      </c>
      <c r="L39" s="43">
        <f t="shared" si="5"/>
        <v>28.5</v>
      </c>
      <c r="M39" s="41">
        <f>(YEAR($O$2)-YEAR(E39))*12+MONTH($O$2)-MONTH(E39)</f>
        <v>14</v>
      </c>
      <c r="N39" s="42">
        <f t="shared" si="3"/>
        <v>399</v>
      </c>
      <c r="O39" s="42">
        <f t="shared" si="1"/>
        <v>681</v>
      </c>
      <c r="P39" s="1">
        <f t="shared" si="4"/>
        <v>28.5</v>
      </c>
    </row>
    <row r="40" s="1" customFormat="1" ht="20" customHeight="1" spans="1:16">
      <c r="A40" s="17" t="s">
        <v>71</v>
      </c>
      <c r="B40" s="17" t="s">
        <v>47</v>
      </c>
      <c r="C40" s="17" t="s">
        <v>68</v>
      </c>
      <c r="D40" s="17" t="s">
        <v>42</v>
      </c>
      <c r="E40" s="13">
        <v>45289</v>
      </c>
      <c r="F40" s="13" t="s">
        <v>26</v>
      </c>
      <c r="G40" s="60">
        <v>1</v>
      </c>
      <c r="H40" s="45">
        <v>1850</v>
      </c>
      <c r="I40" s="14">
        <v>44927</v>
      </c>
      <c r="J40" s="39">
        <f t="shared" si="0"/>
        <v>92.5</v>
      </c>
      <c r="K40" s="40">
        <v>36</v>
      </c>
      <c r="L40" s="43">
        <f t="shared" si="5"/>
        <v>48.82</v>
      </c>
      <c r="M40" s="41">
        <f>(YEAR($O$2)-YEAR(E40))*12+MONTH($O$2)-MONTH(E40)</f>
        <v>14</v>
      </c>
      <c r="N40" s="42">
        <f t="shared" si="3"/>
        <v>683.48</v>
      </c>
      <c r="O40" s="42">
        <f t="shared" si="1"/>
        <v>1166.52</v>
      </c>
      <c r="P40" s="1">
        <f t="shared" si="4"/>
        <v>48.82</v>
      </c>
    </row>
    <row r="41" s="1" customFormat="1" ht="20" customHeight="1" spans="1:16">
      <c r="A41" s="17" t="s">
        <v>71</v>
      </c>
      <c r="B41" s="17" t="s">
        <v>47</v>
      </c>
      <c r="C41" s="17" t="s">
        <v>68</v>
      </c>
      <c r="D41" s="17" t="s">
        <v>42</v>
      </c>
      <c r="E41" s="13">
        <v>45289</v>
      </c>
      <c r="F41" s="13" t="s">
        <v>26</v>
      </c>
      <c r="G41" s="60">
        <v>1</v>
      </c>
      <c r="H41" s="45">
        <v>1850</v>
      </c>
      <c r="I41" s="14">
        <v>44927</v>
      </c>
      <c r="J41" s="39">
        <f t="shared" si="0"/>
        <v>92.5</v>
      </c>
      <c r="K41" s="40">
        <v>36</v>
      </c>
      <c r="L41" s="43">
        <f t="shared" si="5"/>
        <v>48.82</v>
      </c>
      <c r="M41" s="41">
        <f>(YEAR($O$2)-YEAR(E41))*12+MONTH($O$2)-MONTH(E41)</f>
        <v>14</v>
      </c>
      <c r="N41" s="42">
        <f t="shared" si="3"/>
        <v>683.48</v>
      </c>
      <c r="O41" s="42">
        <f t="shared" si="1"/>
        <v>1166.52</v>
      </c>
      <c r="P41" s="1">
        <f t="shared" si="4"/>
        <v>48.82</v>
      </c>
    </row>
    <row r="42" s="1" customFormat="1" ht="20" customHeight="1" spans="1:16">
      <c r="A42" s="17" t="s">
        <v>72</v>
      </c>
      <c r="B42" s="17" t="s">
        <v>24</v>
      </c>
      <c r="C42" s="17" t="s">
        <v>68</v>
      </c>
      <c r="D42" s="17" t="s">
        <v>31</v>
      </c>
      <c r="E42" s="13">
        <v>45289</v>
      </c>
      <c r="F42" s="13" t="s">
        <v>26</v>
      </c>
      <c r="G42" s="60">
        <v>1</v>
      </c>
      <c r="H42" s="45">
        <v>5600</v>
      </c>
      <c r="I42" s="14">
        <v>44927</v>
      </c>
      <c r="J42" s="39">
        <f t="shared" si="0"/>
        <v>280</v>
      </c>
      <c r="K42" s="40">
        <v>36</v>
      </c>
      <c r="L42" s="43">
        <f t="shared" si="5"/>
        <v>147.78</v>
      </c>
      <c r="M42" s="41">
        <f>(YEAR($O$2)-YEAR(E42))*12+MONTH($O$2)-MONTH(E42)</f>
        <v>14</v>
      </c>
      <c r="N42" s="42">
        <f t="shared" si="3"/>
        <v>2068.92</v>
      </c>
      <c r="O42" s="42">
        <f t="shared" si="1"/>
        <v>3531.08</v>
      </c>
      <c r="P42" s="1">
        <f t="shared" si="4"/>
        <v>147.78</v>
      </c>
    </row>
    <row r="43" s="1" customFormat="1" ht="20" customHeight="1" spans="1:16">
      <c r="A43" s="17" t="s">
        <v>23</v>
      </c>
      <c r="B43" s="17" t="s">
        <v>24</v>
      </c>
      <c r="C43" s="17" t="s">
        <v>68</v>
      </c>
      <c r="D43" s="17" t="s">
        <v>73</v>
      </c>
      <c r="E43" s="13">
        <v>45621</v>
      </c>
      <c r="F43" s="13" t="s">
        <v>26</v>
      </c>
      <c r="G43" s="60">
        <v>1</v>
      </c>
      <c r="H43" s="45">
        <v>2500</v>
      </c>
      <c r="I43" s="14">
        <v>45627</v>
      </c>
      <c r="J43" s="39">
        <f t="shared" si="0"/>
        <v>125</v>
      </c>
      <c r="K43" s="40">
        <v>36</v>
      </c>
      <c r="L43" s="43">
        <f t="shared" si="5"/>
        <v>65.97</v>
      </c>
      <c r="M43" s="41">
        <f>(YEAR($O$2)-YEAR(E43))*12+MONTH($O$2)-MONTH(E43)</f>
        <v>3</v>
      </c>
      <c r="N43" s="42">
        <f t="shared" si="3"/>
        <v>197.91</v>
      </c>
      <c r="O43" s="42">
        <f t="shared" si="1"/>
        <v>2302.09</v>
      </c>
      <c r="P43" s="1">
        <v>65.97</v>
      </c>
    </row>
    <row r="44" s="1" customFormat="1" ht="20" customHeight="1" spans="1:16">
      <c r="A44" s="17" t="s">
        <v>74</v>
      </c>
      <c r="B44" s="17" t="s">
        <v>20</v>
      </c>
      <c r="C44" s="17" t="s">
        <v>69</v>
      </c>
      <c r="D44" s="17" t="s">
        <v>28</v>
      </c>
      <c r="E44" s="13">
        <v>45603</v>
      </c>
      <c r="F44" s="13" t="s">
        <v>70</v>
      </c>
      <c r="G44" s="60">
        <v>16</v>
      </c>
      <c r="H44" s="45">
        <v>7760</v>
      </c>
      <c r="I44" s="14">
        <v>45627</v>
      </c>
      <c r="J44" s="39">
        <f t="shared" si="0"/>
        <v>388</v>
      </c>
      <c r="K44" s="40">
        <v>36</v>
      </c>
      <c r="L44" s="43">
        <f t="shared" si="5"/>
        <v>204.78</v>
      </c>
      <c r="M44" s="41">
        <f>(YEAR($O$2)-YEAR(E44))*12+MONTH($O$2)-MONTH(E44)</f>
        <v>3</v>
      </c>
      <c r="N44" s="42">
        <f t="shared" si="3"/>
        <v>614.34</v>
      </c>
      <c r="O44" s="42">
        <f t="shared" si="1"/>
        <v>7145.66</v>
      </c>
      <c r="P44" s="1">
        <v>204.78</v>
      </c>
    </row>
    <row r="45" s="1" customFormat="1" ht="20" customHeight="1" spans="1:15">
      <c r="A45" s="18" t="s">
        <v>75</v>
      </c>
      <c r="B45" s="18"/>
      <c r="C45" s="18"/>
      <c r="D45" s="18"/>
      <c r="E45" s="17"/>
      <c r="F45" s="17"/>
      <c r="G45" s="61"/>
      <c r="H45" s="49">
        <f t="shared" ref="H45:O45" si="6">SUM(H5:H44)</f>
        <v>1773458</v>
      </c>
      <c r="I45" s="45"/>
      <c r="J45" s="45">
        <f t="shared" si="6"/>
        <v>88672.9</v>
      </c>
      <c r="K45" s="45"/>
      <c r="L45" s="45">
        <f t="shared" si="6"/>
        <v>750.5</v>
      </c>
      <c r="M45" s="45">
        <f t="shared" si="6"/>
        <v>1282</v>
      </c>
      <c r="N45" s="45">
        <f t="shared" si="6"/>
        <v>1669001.01</v>
      </c>
      <c r="O45" s="45">
        <f t="shared" si="6"/>
        <v>104456.99</v>
      </c>
    </row>
    <row r="46" s="1" customFormat="1" spans="5:7">
      <c r="E46" s="2"/>
      <c r="F46" s="2"/>
      <c r="G46" s="2"/>
    </row>
    <row r="47" s="1" customFormat="1" ht="14.25" spans="1:14">
      <c r="A47" s="20" t="s">
        <v>76</v>
      </c>
      <c r="D47" s="20"/>
      <c r="E47" s="21"/>
      <c r="F47" s="21"/>
      <c r="G47" s="21"/>
      <c r="N47" s="20" t="s">
        <v>77</v>
      </c>
    </row>
    <row r="48" s="1" customFormat="1" spans="5:7">
      <c r="E48" s="2"/>
      <c r="F48" s="2"/>
      <c r="G48" s="2"/>
    </row>
    <row r="49" s="1" customFormat="1" ht="16" customHeight="1" spans="1:15">
      <c r="A49" s="23" t="s">
        <v>78</v>
      </c>
      <c r="B49" s="22" t="s">
        <v>6</v>
      </c>
      <c r="C49" s="22"/>
      <c r="D49" s="23"/>
      <c r="E49" s="24"/>
      <c r="F49" s="24"/>
      <c r="G49" s="24"/>
      <c r="H49" s="23"/>
      <c r="I49" s="23" t="s">
        <v>79</v>
      </c>
      <c r="J49" s="23"/>
      <c r="K49" s="62">
        <v>42675</v>
      </c>
      <c r="L49" s="23"/>
      <c r="M49" s="23"/>
      <c r="N49" s="23"/>
      <c r="O49" s="23"/>
    </row>
    <row r="50" s="1" customFormat="1" ht="21" customHeight="1" spans="1:14">
      <c r="A50" s="25" t="s">
        <v>4</v>
      </c>
      <c r="B50" s="25" t="s">
        <v>31</v>
      </c>
      <c r="C50" s="25" t="s">
        <v>28</v>
      </c>
      <c r="D50" s="25" t="s">
        <v>42</v>
      </c>
      <c r="E50" s="25" t="s">
        <v>73</v>
      </c>
      <c r="F50" s="25" t="s">
        <v>75</v>
      </c>
      <c r="G50" s="54"/>
      <c r="H50" s="23" t="s">
        <v>79</v>
      </c>
      <c r="I50" s="23"/>
      <c r="J50" s="52">
        <f>O2</f>
        <v>45716</v>
      </c>
      <c r="K50" s="53"/>
      <c r="L50" s="54"/>
      <c r="M50" s="55"/>
      <c r="N50" s="56"/>
    </row>
    <row r="51" s="1" customFormat="1" ht="21" customHeight="1" spans="1:6">
      <c r="A51" s="27" t="s">
        <v>24</v>
      </c>
      <c r="B51" s="25">
        <v>147.78</v>
      </c>
      <c r="C51" s="25"/>
      <c r="D51" s="25">
        <v>205.83</v>
      </c>
      <c r="E51" s="25">
        <v>65.97</v>
      </c>
      <c r="F51" s="25">
        <f>SUM(B51:E51)</f>
        <v>419.58</v>
      </c>
    </row>
    <row r="52" s="1" customFormat="1" ht="21" customHeight="1" spans="1:22">
      <c r="A52" s="27" t="s">
        <v>47</v>
      </c>
      <c r="B52" s="25"/>
      <c r="C52" s="25"/>
      <c r="D52" s="25">
        <v>97.64</v>
      </c>
      <c r="E52" s="25"/>
      <c r="F52" s="25">
        <f>SUM(D52:E52)</f>
        <v>97.64</v>
      </c>
      <c r="P52" t="s">
        <v>78</v>
      </c>
      <c r="Q52" t="s">
        <v>6</v>
      </c>
      <c r="R52"/>
      <c r="S52"/>
      <c r="T52"/>
      <c r="U52"/>
      <c r="V52"/>
    </row>
    <row r="53" s="1" customFormat="1" ht="21" customHeight="1" spans="1:22">
      <c r="A53" s="27" t="s">
        <v>20</v>
      </c>
      <c r="B53" s="25"/>
      <c r="C53" s="25">
        <v>204.78</v>
      </c>
      <c r="D53" s="25">
        <v>28.5</v>
      </c>
      <c r="E53" s="25"/>
      <c r="F53" s="25">
        <f>C53+D53</f>
        <v>233.28</v>
      </c>
      <c r="P53" t="s">
        <v>4</v>
      </c>
      <c r="Q53" t="s">
        <v>31</v>
      </c>
      <c r="R53" t="s">
        <v>28</v>
      </c>
      <c r="S53" t="s">
        <v>42</v>
      </c>
      <c r="T53" t="s">
        <v>63</v>
      </c>
      <c r="U53" t="s">
        <v>80</v>
      </c>
      <c r="V53" t="s">
        <v>75</v>
      </c>
    </row>
    <row r="54" s="1" customFormat="1" ht="21" customHeight="1" spans="1:22">
      <c r="A54" s="27" t="s">
        <v>75</v>
      </c>
      <c r="B54" s="25">
        <f>SUM(B51:B53)</f>
        <v>147.78</v>
      </c>
      <c r="C54" s="25">
        <f>SUM(C51:C53)</f>
        <v>204.78</v>
      </c>
      <c r="D54" s="25">
        <f>SUM(D51:D53)</f>
        <v>331.97</v>
      </c>
      <c r="E54" s="25">
        <f>SUM(E51:E53)</f>
        <v>65.97</v>
      </c>
      <c r="F54" s="25">
        <f>B54+D54+C54+E54</f>
        <v>750.5</v>
      </c>
      <c r="P54" t="s">
        <v>24</v>
      </c>
      <c r="Q54">
        <v>147.78</v>
      </c>
      <c r="R54"/>
      <c r="S54">
        <v>245.26</v>
      </c>
      <c r="T54">
        <v>530.42</v>
      </c>
      <c r="U54"/>
      <c r="V54">
        <v>923.46</v>
      </c>
    </row>
    <row r="55" s="1" customFormat="1" ht="13.5" spans="5:22">
      <c r="E55" s="2"/>
      <c r="F55" s="2"/>
      <c r="G55" s="2"/>
      <c r="P55" t="s">
        <v>47</v>
      </c>
      <c r="Q55"/>
      <c r="R55"/>
      <c r="S55">
        <v>97.64</v>
      </c>
      <c r="T55"/>
      <c r="U55"/>
      <c r="V55">
        <v>97.64</v>
      </c>
    </row>
    <row r="56" s="1" customFormat="1" ht="13.5" spans="5:22">
      <c r="E56" s="2"/>
      <c r="F56" s="2"/>
      <c r="G56" s="2"/>
      <c r="P56" t="s">
        <v>20</v>
      </c>
      <c r="Q56"/>
      <c r="R56"/>
      <c r="S56">
        <v>28.5</v>
      </c>
      <c r="T56">
        <v>110.83</v>
      </c>
      <c r="U56"/>
      <c r="V56">
        <v>139.33</v>
      </c>
    </row>
    <row r="57" s="1" customFormat="1" ht="13.5" spans="3:22">
      <c r="C57"/>
      <c r="D57"/>
      <c r="E57"/>
      <c r="F57"/>
      <c r="G57"/>
      <c r="H57"/>
      <c r="I57"/>
      <c r="P57" t="s">
        <v>75</v>
      </c>
      <c r="Q57">
        <v>147.78</v>
      </c>
      <c r="R57"/>
      <c r="S57">
        <v>371.4</v>
      </c>
      <c r="T57">
        <v>641.25</v>
      </c>
      <c r="U57"/>
      <c r="V57">
        <v>1160.43</v>
      </c>
    </row>
    <row r="58" s="1" customFormat="1" ht="13.5" spans="3:18">
      <c r="C58"/>
      <c r="D58"/>
      <c r="E58"/>
      <c r="F58"/>
      <c r="G58"/>
      <c r="H58"/>
      <c r="I58"/>
      <c r="P58"/>
      <c r="Q58"/>
      <c r="R58"/>
    </row>
    <row r="59" s="1" customFormat="1" ht="13.5" spans="3:18">
      <c r="C59"/>
      <c r="D59"/>
      <c r="E59"/>
      <c r="F59"/>
      <c r="G59"/>
      <c r="H59"/>
      <c r="I59"/>
      <c r="P59"/>
      <c r="Q59"/>
      <c r="R59"/>
    </row>
    <row r="60" s="1" customFormat="1" ht="13.5" spans="3:18">
      <c r="C60"/>
      <c r="D60"/>
      <c r="E60"/>
      <c r="F60"/>
      <c r="G60"/>
      <c r="H60"/>
      <c r="I60"/>
      <c r="P60"/>
      <c r="Q60"/>
      <c r="R60"/>
    </row>
    <row r="61" ht="13.5" spans="3:18">
      <c r="C61"/>
      <c r="D61"/>
      <c r="E61"/>
      <c r="F61"/>
      <c r="G61"/>
      <c r="H61"/>
      <c r="I61"/>
      <c r="P61"/>
      <c r="Q61"/>
      <c r="R61"/>
    </row>
    <row r="62" ht="13.5" spans="3:18">
      <c r="C62"/>
      <c r="D62"/>
      <c r="E62"/>
      <c r="F62"/>
      <c r="G62"/>
      <c r="H62"/>
      <c r="I62"/>
      <c r="P62"/>
      <c r="Q62"/>
      <c r="R62"/>
    </row>
    <row r="63" ht="13.5" spans="3:18">
      <c r="C63"/>
      <c r="D63"/>
      <c r="E63"/>
      <c r="P63"/>
      <c r="Q63"/>
      <c r="R63"/>
    </row>
    <row r="64" ht="13.5" spans="3:18">
      <c r="C64"/>
      <c r="D64"/>
      <c r="E64"/>
      <c r="P64"/>
      <c r="Q64"/>
      <c r="R64"/>
    </row>
    <row r="65" ht="13.5" spans="3:18">
      <c r="C65"/>
      <c r="D65"/>
      <c r="E65"/>
      <c r="P65"/>
      <c r="Q65"/>
      <c r="R65"/>
    </row>
    <row r="66" ht="13.5" spans="3:18">
      <c r="C66"/>
      <c r="D66"/>
      <c r="E66"/>
      <c r="P66"/>
      <c r="Q66"/>
      <c r="R66"/>
    </row>
    <row r="67" ht="13.5" spans="3:18">
      <c r="C67"/>
      <c r="D67"/>
      <c r="E67"/>
      <c r="P67"/>
      <c r="Q67"/>
      <c r="R67"/>
    </row>
    <row r="68" ht="13.5" spans="3:18">
      <c r="C68"/>
      <c r="D68"/>
      <c r="E68"/>
      <c r="P68"/>
      <c r="Q68"/>
      <c r="R68"/>
    </row>
    <row r="69" ht="13.5" spans="3:18">
      <c r="C69"/>
      <c r="D69"/>
      <c r="E69"/>
      <c r="P69"/>
      <c r="Q69"/>
      <c r="R69"/>
    </row>
    <row r="70" ht="13.5" spans="3:5">
      <c r="C70"/>
      <c r="D70"/>
      <c r="E70"/>
    </row>
    <row r="71" ht="13.5" spans="3:5">
      <c r="C71"/>
      <c r="D71"/>
      <c r="E71"/>
    </row>
    <row r="72" ht="13.5" spans="3:5">
      <c r="C72"/>
      <c r="D72"/>
      <c r="E72"/>
    </row>
    <row r="73" ht="13.5" spans="3:5">
      <c r="C73"/>
      <c r="D73"/>
      <c r="E73"/>
    </row>
    <row r="74" ht="13.5" spans="3:5">
      <c r="C74"/>
      <c r="D74"/>
      <c r="E74"/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9" scale="41" orientation="landscape" horizontalDpi="600"/>
  <headerFooter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4"/>
  <sheetViews>
    <sheetView topLeftCell="A18" workbookViewId="0">
      <selection activeCell="C42" sqref="C42"/>
    </sheetView>
  </sheetViews>
  <sheetFormatPr defaultColWidth="9" defaultRowHeight="12"/>
  <cols>
    <col min="1" max="1" width="19.875" style="1" customWidth="1"/>
    <col min="2" max="2" width="11.375" style="1" customWidth="1"/>
    <col min="3" max="3" width="31.75" style="1" customWidth="1"/>
    <col min="4" max="4" width="10.875" style="1"/>
    <col min="5" max="6" width="10.875" style="2"/>
    <col min="7" max="7" width="9" style="2" customWidth="1"/>
    <col min="8" max="8" width="12.125" style="1"/>
    <col min="9" max="9" width="10.25" style="1" customWidth="1"/>
    <col min="10" max="10" width="11.375" style="1" customWidth="1"/>
    <col min="11" max="11" width="5.5" style="1" customWidth="1"/>
    <col min="12" max="12" width="11.25" style="1" customWidth="1"/>
    <col min="13" max="13" width="9.75" style="1" customWidth="1"/>
    <col min="14" max="14" width="14" style="1" customWidth="1"/>
    <col min="15" max="15" width="11.375" style="1" customWidth="1"/>
    <col min="16" max="16" width="17.25" style="1"/>
    <col min="17" max="21" width="10.875" style="1"/>
    <col min="22" max="22" width="8.375" style="1"/>
    <col min="23" max="255" width="11.375" style="1" customWidth="1"/>
    <col min="256" max="256" width="11.375" style="1"/>
    <col min="257" max="16384" width="9" style="1"/>
  </cols>
  <sheetData>
    <row r="1" s="1" customFormat="1" ht="39" customHeight="1" spans="1:15">
      <c r="A1" s="4" t="s">
        <v>81</v>
      </c>
      <c r="B1" s="4"/>
      <c r="C1" s="4"/>
      <c r="D1" s="4"/>
      <c r="E1" s="5"/>
      <c r="F1" s="5"/>
      <c r="G1" s="5"/>
      <c r="H1" s="4"/>
      <c r="I1" s="4"/>
      <c r="J1" s="4"/>
      <c r="K1" s="4"/>
      <c r="L1" s="4"/>
      <c r="M1" s="4"/>
      <c r="N1" s="4"/>
      <c r="O1" s="4"/>
    </row>
    <row r="2" s="1" customFormat="1" ht="24" customHeight="1" spans="1:15">
      <c r="A2" s="6" t="s">
        <v>1</v>
      </c>
      <c r="B2" s="6"/>
      <c r="C2" s="6"/>
      <c r="D2" s="6"/>
      <c r="E2" s="7"/>
      <c r="F2" s="7"/>
      <c r="G2" s="7"/>
      <c r="H2" s="31"/>
      <c r="I2" s="31"/>
      <c r="J2" s="31"/>
      <c r="K2" s="31"/>
      <c r="L2" s="32"/>
      <c r="M2" s="31"/>
      <c r="N2" s="33" t="s">
        <v>2</v>
      </c>
      <c r="O2" s="34">
        <v>45747</v>
      </c>
    </row>
    <row r="3" s="1" customFormat="1" spans="1:15">
      <c r="A3" s="6"/>
      <c r="B3" s="6"/>
      <c r="C3" s="6"/>
      <c r="D3" s="6"/>
      <c r="E3" s="7"/>
      <c r="F3" s="7"/>
      <c r="G3" s="7"/>
      <c r="H3" s="31"/>
      <c r="I3" s="31"/>
      <c r="J3" s="31"/>
      <c r="K3" s="31"/>
      <c r="L3" s="32"/>
      <c r="M3" s="31"/>
      <c r="N3" s="33"/>
      <c r="O3" s="34"/>
    </row>
    <row r="4" s="1" customFormat="1" ht="26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  <c r="G4" s="10" t="s">
        <v>9</v>
      </c>
      <c r="H4" s="35" t="s">
        <v>10</v>
      </c>
      <c r="I4" s="35" t="s">
        <v>11</v>
      </c>
      <c r="J4" s="35" t="s">
        <v>12</v>
      </c>
      <c r="K4" s="36" t="s">
        <v>13</v>
      </c>
      <c r="L4" s="35" t="s">
        <v>14</v>
      </c>
      <c r="M4" s="35" t="s">
        <v>15</v>
      </c>
      <c r="N4" s="37" t="s">
        <v>16</v>
      </c>
      <c r="O4" s="37" t="s">
        <v>17</v>
      </c>
      <c r="P4" s="1" t="s">
        <v>18</v>
      </c>
    </row>
    <row r="5" s="1" customFormat="1" ht="20" customHeight="1" spans="1:15">
      <c r="A5" s="12" t="s">
        <v>19</v>
      </c>
      <c r="B5" s="12" t="s">
        <v>20</v>
      </c>
      <c r="C5" s="12" t="s">
        <v>21</v>
      </c>
      <c r="D5" s="12"/>
      <c r="E5" s="13">
        <v>42674</v>
      </c>
      <c r="F5" s="13" t="s">
        <v>22</v>
      </c>
      <c r="G5" s="60">
        <v>1300</v>
      </c>
      <c r="H5" s="38">
        <v>455000</v>
      </c>
      <c r="I5" s="14">
        <v>42675</v>
      </c>
      <c r="J5" s="39">
        <f t="shared" ref="J5:J44" si="0">H5*5%</f>
        <v>22750</v>
      </c>
      <c r="K5" s="40">
        <v>36</v>
      </c>
      <c r="L5" s="38"/>
      <c r="M5" s="41">
        <v>36</v>
      </c>
      <c r="N5" s="42">
        <v>432250</v>
      </c>
      <c r="O5" s="42">
        <f t="shared" ref="O5:O44" si="1">H5-N5</f>
        <v>22750</v>
      </c>
    </row>
    <row r="6" s="1" customFormat="1" ht="20" customHeight="1" spans="1:15">
      <c r="A6" s="12" t="s">
        <v>23</v>
      </c>
      <c r="B6" s="12" t="s">
        <v>24</v>
      </c>
      <c r="C6" s="12" t="s">
        <v>25</v>
      </c>
      <c r="D6" s="12"/>
      <c r="E6" s="13">
        <v>42674</v>
      </c>
      <c r="F6" s="13" t="s">
        <v>26</v>
      </c>
      <c r="G6" s="60">
        <v>20</v>
      </c>
      <c r="H6" s="38">
        <v>38000</v>
      </c>
      <c r="I6" s="14">
        <v>42675</v>
      </c>
      <c r="J6" s="39">
        <f t="shared" si="0"/>
        <v>1900</v>
      </c>
      <c r="K6" s="40">
        <v>36</v>
      </c>
      <c r="L6" s="38"/>
      <c r="M6" s="41">
        <v>36</v>
      </c>
      <c r="N6" s="42">
        <v>36100</v>
      </c>
      <c r="O6" s="42">
        <f t="shared" si="1"/>
        <v>1900</v>
      </c>
    </row>
    <row r="7" s="1" customFormat="1" ht="20" customHeight="1" spans="1:15">
      <c r="A7" s="12" t="s">
        <v>27</v>
      </c>
      <c r="B7" s="12" t="s">
        <v>24</v>
      </c>
      <c r="C7" s="12"/>
      <c r="D7" s="12" t="s">
        <v>28</v>
      </c>
      <c r="E7" s="13">
        <v>43363</v>
      </c>
      <c r="F7" s="13" t="s">
        <v>26</v>
      </c>
      <c r="G7" s="60">
        <v>3</v>
      </c>
      <c r="H7" s="38">
        <v>4500</v>
      </c>
      <c r="I7" s="14">
        <v>43374</v>
      </c>
      <c r="J7" s="39">
        <f t="shared" si="0"/>
        <v>225</v>
      </c>
      <c r="K7" s="40">
        <v>36</v>
      </c>
      <c r="L7" s="43"/>
      <c r="M7" s="41">
        <f t="shared" ref="M7:M11" si="2">IF(DAYS360(I7,$J$50)/30&gt;K7,K7,ROUND(DAYS360(I7,$J$50)/30,0))</f>
        <v>36</v>
      </c>
      <c r="N7" s="42">
        <v>4275</v>
      </c>
      <c r="O7" s="42">
        <f t="shared" si="1"/>
        <v>225</v>
      </c>
    </row>
    <row r="8" s="1" customFormat="1" ht="20" customHeight="1" spans="1:15">
      <c r="A8" s="12" t="s">
        <v>29</v>
      </c>
      <c r="B8" s="12" t="s">
        <v>20</v>
      </c>
      <c r="C8" s="12" t="s">
        <v>30</v>
      </c>
      <c r="D8" s="16" t="s">
        <v>31</v>
      </c>
      <c r="E8" s="13">
        <v>43982</v>
      </c>
      <c r="F8" s="13" t="s">
        <v>32</v>
      </c>
      <c r="G8" s="60">
        <v>10</v>
      </c>
      <c r="H8" s="38">
        <v>4800</v>
      </c>
      <c r="I8" s="14">
        <v>43983</v>
      </c>
      <c r="J8" s="39">
        <f t="shared" si="0"/>
        <v>240</v>
      </c>
      <c r="K8" s="40">
        <v>36</v>
      </c>
      <c r="L8" s="43"/>
      <c r="M8" s="41">
        <f t="shared" si="2"/>
        <v>36</v>
      </c>
      <c r="N8" s="42">
        <v>4560.12</v>
      </c>
      <c r="O8" s="42">
        <f t="shared" si="1"/>
        <v>239.88</v>
      </c>
    </row>
    <row r="9" s="1" customFormat="1" ht="20" customHeight="1" spans="1:15">
      <c r="A9" s="12" t="s">
        <v>33</v>
      </c>
      <c r="B9" s="12" t="s">
        <v>20</v>
      </c>
      <c r="C9" s="12" t="s">
        <v>30</v>
      </c>
      <c r="D9" s="16" t="s">
        <v>31</v>
      </c>
      <c r="E9" s="13">
        <v>43982</v>
      </c>
      <c r="F9" s="13" t="s">
        <v>32</v>
      </c>
      <c r="G9" s="60">
        <v>10</v>
      </c>
      <c r="H9" s="38">
        <v>1200</v>
      </c>
      <c r="I9" s="14">
        <v>43983</v>
      </c>
      <c r="J9" s="39">
        <f t="shared" si="0"/>
        <v>60</v>
      </c>
      <c r="K9" s="40">
        <v>36</v>
      </c>
      <c r="L9" s="43"/>
      <c r="M9" s="41">
        <f t="shared" si="2"/>
        <v>36</v>
      </c>
      <c r="N9" s="42">
        <v>1140.12</v>
      </c>
      <c r="O9" s="42">
        <f t="shared" si="1"/>
        <v>59.8800000000001</v>
      </c>
    </row>
    <row r="10" s="1" customFormat="1" ht="20" customHeight="1" spans="1:15">
      <c r="A10" s="12" t="s">
        <v>34</v>
      </c>
      <c r="B10" s="12" t="s">
        <v>20</v>
      </c>
      <c r="C10" s="12" t="s">
        <v>30</v>
      </c>
      <c r="D10" s="16" t="s">
        <v>31</v>
      </c>
      <c r="E10" s="13">
        <v>43982</v>
      </c>
      <c r="F10" s="13" t="s">
        <v>32</v>
      </c>
      <c r="G10" s="60">
        <v>2</v>
      </c>
      <c r="H10" s="38">
        <v>820</v>
      </c>
      <c r="I10" s="14">
        <v>43983</v>
      </c>
      <c r="J10" s="39">
        <f t="shared" si="0"/>
        <v>41</v>
      </c>
      <c r="K10" s="40">
        <v>36</v>
      </c>
      <c r="L10" s="43"/>
      <c r="M10" s="41">
        <f t="shared" si="2"/>
        <v>36</v>
      </c>
      <c r="N10" s="42">
        <v>779.04</v>
      </c>
      <c r="O10" s="42">
        <f t="shared" si="1"/>
        <v>40.96</v>
      </c>
    </row>
    <row r="11" s="1" customFormat="1" ht="20" customHeight="1" spans="1:15">
      <c r="A11" s="16" t="s">
        <v>23</v>
      </c>
      <c r="B11" s="16" t="s">
        <v>24</v>
      </c>
      <c r="C11" s="16" t="s">
        <v>35</v>
      </c>
      <c r="D11" s="16" t="s">
        <v>31</v>
      </c>
      <c r="E11" s="13">
        <v>43982</v>
      </c>
      <c r="F11" s="13" t="s">
        <v>26</v>
      </c>
      <c r="G11" s="60">
        <v>6</v>
      </c>
      <c r="H11" s="44">
        <v>13482</v>
      </c>
      <c r="I11" s="14">
        <v>43983</v>
      </c>
      <c r="J11" s="39">
        <f t="shared" si="0"/>
        <v>674.1</v>
      </c>
      <c r="K11" s="40">
        <v>36</v>
      </c>
      <c r="L11" s="43"/>
      <c r="M11" s="41">
        <f t="shared" si="2"/>
        <v>36</v>
      </c>
      <c r="N11" s="42">
        <v>12808.08</v>
      </c>
      <c r="O11" s="42">
        <f t="shared" si="1"/>
        <v>673.92</v>
      </c>
    </row>
    <row r="12" s="1" customFormat="1" ht="20" customHeight="1" spans="1:15">
      <c r="A12" s="16" t="s">
        <v>36</v>
      </c>
      <c r="B12" s="16" t="s">
        <v>20</v>
      </c>
      <c r="C12" s="16" t="s">
        <v>37</v>
      </c>
      <c r="D12" s="16" t="s">
        <v>31</v>
      </c>
      <c r="E12" s="13">
        <v>43982</v>
      </c>
      <c r="F12" s="13" t="s">
        <v>32</v>
      </c>
      <c r="G12" s="60">
        <v>1</v>
      </c>
      <c r="H12" s="44">
        <v>2350</v>
      </c>
      <c r="I12" s="14">
        <v>43983</v>
      </c>
      <c r="J12" s="39">
        <f t="shared" si="0"/>
        <v>117.5</v>
      </c>
      <c r="K12" s="40">
        <v>36</v>
      </c>
      <c r="L12" s="43"/>
      <c r="M12" s="41">
        <v>36</v>
      </c>
      <c r="N12" s="42">
        <v>2232.36</v>
      </c>
      <c r="O12" s="42">
        <f t="shared" si="1"/>
        <v>117.64</v>
      </c>
    </row>
    <row r="13" s="1" customFormat="1" ht="20" customHeight="1" spans="1:15">
      <c r="A13" s="16" t="s">
        <v>38</v>
      </c>
      <c r="B13" s="16" t="s">
        <v>24</v>
      </c>
      <c r="C13" s="16" t="s">
        <v>39</v>
      </c>
      <c r="D13" s="16" t="s">
        <v>31</v>
      </c>
      <c r="E13" s="13">
        <v>43982</v>
      </c>
      <c r="F13" s="13" t="s">
        <v>26</v>
      </c>
      <c r="G13" s="60">
        <v>2</v>
      </c>
      <c r="H13" s="44">
        <v>7368</v>
      </c>
      <c r="I13" s="14">
        <v>43983</v>
      </c>
      <c r="J13" s="39">
        <f t="shared" si="0"/>
        <v>368.4</v>
      </c>
      <c r="K13" s="40">
        <v>36</v>
      </c>
      <c r="L13" s="43"/>
      <c r="M13" s="41">
        <v>36</v>
      </c>
      <c r="N13" s="42">
        <v>6999.48</v>
      </c>
      <c r="O13" s="42">
        <f t="shared" si="1"/>
        <v>368.52</v>
      </c>
    </row>
    <row r="14" s="1" customFormat="1" ht="20" customHeight="1" spans="1:15">
      <c r="A14" s="16" t="s">
        <v>40</v>
      </c>
      <c r="B14" s="16" t="s">
        <v>24</v>
      </c>
      <c r="C14" s="16" t="s">
        <v>41</v>
      </c>
      <c r="D14" s="16" t="s">
        <v>42</v>
      </c>
      <c r="E14" s="13">
        <v>44104</v>
      </c>
      <c r="F14" s="13" t="s">
        <v>26</v>
      </c>
      <c r="G14" s="60">
        <v>1</v>
      </c>
      <c r="H14" s="44">
        <v>1449</v>
      </c>
      <c r="I14" s="14">
        <v>44105</v>
      </c>
      <c r="J14" s="39">
        <f t="shared" si="0"/>
        <v>72.45</v>
      </c>
      <c r="K14" s="40">
        <v>36</v>
      </c>
      <c r="L14" s="43"/>
      <c r="M14" s="41">
        <v>36</v>
      </c>
      <c r="N14" s="42">
        <v>1376.64</v>
      </c>
      <c r="O14" s="42">
        <f t="shared" si="1"/>
        <v>72.3599999999999</v>
      </c>
    </row>
    <row r="15" s="1" customFormat="1" ht="20" customHeight="1" spans="1:15">
      <c r="A15" s="17" t="s">
        <v>23</v>
      </c>
      <c r="B15" s="17" t="s">
        <v>24</v>
      </c>
      <c r="C15" s="17" t="s">
        <v>43</v>
      </c>
      <c r="D15" s="16" t="s">
        <v>42</v>
      </c>
      <c r="E15" s="13">
        <v>44104</v>
      </c>
      <c r="F15" s="13" t="s">
        <v>44</v>
      </c>
      <c r="G15" s="60">
        <v>6</v>
      </c>
      <c r="H15" s="45">
        <v>11065</v>
      </c>
      <c r="I15" s="14">
        <v>44105</v>
      </c>
      <c r="J15" s="39">
        <f t="shared" si="0"/>
        <v>553.25</v>
      </c>
      <c r="K15" s="40">
        <v>36</v>
      </c>
      <c r="L15" s="43"/>
      <c r="M15" s="41">
        <v>36</v>
      </c>
      <c r="N15" s="42">
        <v>10511.64</v>
      </c>
      <c r="O15" s="42">
        <f t="shared" si="1"/>
        <v>553.360000000001</v>
      </c>
    </row>
    <row r="16" s="1" customFormat="1" ht="20" customHeight="1" spans="1:15">
      <c r="A16" s="17" t="s">
        <v>45</v>
      </c>
      <c r="B16" s="17" t="s">
        <v>24</v>
      </c>
      <c r="C16" s="17" t="s">
        <v>43</v>
      </c>
      <c r="D16" s="17" t="s">
        <v>31</v>
      </c>
      <c r="E16" s="13">
        <v>44145</v>
      </c>
      <c r="F16" s="13" t="s">
        <v>26</v>
      </c>
      <c r="G16" s="60">
        <v>1</v>
      </c>
      <c r="H16" s="45">
        <v>1160</v>
      </c>
      <c r="I16" s="14">
        <v>44166</v>
      </c>
      <c r="J16" s="39">
        <f t="shared" si="0"/>
        <v>58</v>
      </c>
      <c r="K16" s="40">
        <v>36</v>
      </c>
      <c r="L16" s="43"/>
      <c r="M16" s="41">
        <v>36</v>
      </c>
      <c r="N16" s="42">
        <v>1101.96</v>
      </c>
      <c r="O16" s="42">
        <f t="shared" si="1"/>
        <v>58.04</v>
      </c>
    </row>
    <row r="17" s="1" customFormat="1" ht="20" customHeight="1" spans="1:16">
      <c r="A17" s="17" t="s">
        <v>46</v>
      </c>
      <c r="B17" s="17" t="s">
        <v>47</v>
      </c>
      <c r="C17" s="17" t="s">
        <v>48</v>
      </c>
      <c r="D17" s="17" t="s">
        <v>42</v>
      </c>
      <c r="E17" s="13">
        <v>44195</v>
      </c>
      <c r="F17" s="13" t="s">
        <v>22</v>
      </c>
      <c r="G17" s="60">
        <v>80</v>
      </c>
      <c r="H17" s="45">
        <v>19600</v>
      </c>
      <c r="I17" s="14">
        <v>44197</v>
      </c>
      <c r="J17" s="39">
        <f t="shared" si="0"/>
        <v>980</v>
      </c>
      <c r="K17" s="40">
        <v>36</v>
      </c>
      <c r="L17" s="43"/>
      <c r="M17" s="41">
        <v>36</v>
      </c>
      <c r="N17" s="42">
        <f t="shared" ref="N17:N44" si="3">P17*M17</f>
        <v>18619.92</v>
      </c>
      <c r="O17" s="42">
        <f t="shared" si="1"/>
        <v>980.079999999998</v>
      </c>
      <c r="P17" s="1">
        <f t="shared" ref="P17:P42" si="4">ROUND((H17-J17)/K17,2)</f>
        <v>517.22</v>
      </c>
    </row>
    <row r="18" s="1" customFormat="1" ht="20" customHeight="1" spans="1:16">
      <c r="A18" s="17" t="s">
        <v>49</v>
      </c>
      <c r="B18" s="17" t="s">
        <v>47</v>
      </c>
      <c r="C18" s="17" t="s">
        <v>48</v>
      </c>
      <c r="D18" s="17" t="s">
        <v>42</v>
      </c>
      <c r="E18" s="13">
        <v>44195</v>
      </c>
      <c r="F18" s="13" t="s">
        <v>22</v>
      </c>
      <c r="G18" s="60">
        <v>160</v>
      </c>
      <c r="H18" s="45">
        <v>7600</v>
      </c>
      <c r="I18" s="14">
        <v>44197</v>
      </c>
      <c r="J18" s="39">
        <f t="shared" si="0"/>
        <v>380</v>
      </c>
      <c r="K18" s="40">
        <v>36</v>
      </c>
      <c r="L18" s="43"/>
      <c r="M18" s="41">
        <v>36</v>
      </c>
      <c r="N18" s="42">
        <f t="shared" si="3"/>
        <v>7220.16</v>
      </c>
      <c r="O18" s="42">
        <f t="shared" si="1"/>
        <v>379.84</v>
      </c>
      <c r="P18" s="1">
        <f t="shared" si="4"/>
        <v>200.56</v>
      </c>
    </row>
    <row r="19" s="1" customFormat="1" ht="20" customHeight="1" spans="1:16">
      <c r="A19" s="17" t="s">
        <v>34</v>
      </c>
      <c r="B19" s="17" t="s">
        <v>20</v>
      </c>
      <c r="C19" s="17" t="s">
        <v>50</v>
      </c>
      <c r="D19" s="17" t="s">
        <v>42</v>
      </c>
      <c r="E19" s="13">
        <v>44195</v>
      </c>
      <c r="F19" s="13" t="s">
        <v>32</v>
      </c>
      <c r="G19" s="60">
        <v>1</v>
      </c>
      <c r="H19" s="45">
        <v>1222</v>
      </c>
      <c r="I19" s="14">
        <v>44197</v>
      </c>
      <c r="J19" s="39">
        <f t="shared" si="0"/>
        <v>61.1</v>
      </c>
      <c r="K19" s="40">
        <v>36</v>
      </c>
      <c r="L19" s="43"/>
      <c r="M19" s="41">
        <v>36</v>
      </c>
      <c r="N19" s="42">
        <f t="shared" si="3"/>
        <v>1161</v>
      </c>
      <c r="O19" s="42">
        <f t="shared" si="1"/>
        <v>61</v>
      </c>
      <c r="P19" s="1">
        <f t="shared" si="4"/>
        <v>32.25</v>
      </c>
    </row>
    <row r="20" s="1" customFormat="1" ht="20" customHeight="1" spans="1:16">
      <c r="A20" s="17" t="s">
        <v>51</v>
      </c>
      <c r="B20" s="17" t="s">
        <v>47</v>
      </c>
      <c r="C20" s="17" t="s">
        <v>52</v>
      </c>
      <c r="D20" s="17" t="s">
        <v>42</v>
      </c>
      <c r="E20" s="13">
        <v>44195</v>
      </c>
      <c r="F20" s="13" t="s">
        <v>26</v>
      </c>
      <c r="G20" s="60">
        <v>200</v>
      </c>
      <c r="H20" s="45">
        <v>200000</v>
      </c>
      <c r="I20" s="14">
        <v>44197</v>
      </c>
      <c r="J20" s="39">
        <f t="shared" si="0"/>
        <v>10000</v>
      </c>
      <c r="K20" s="40">
        <v>36</v>
      </c>
      <c r="L20" s="43"/>
      <c r="M20" s="41">
        <v>36</v>
      </c>
      <c r="N20" s="42">
        <f t="shared" si="3"/>
        <v>190000.08</v>
      </c>
      <c r="O20" s="42">
        <f t="shared" si="1"/>
        <v>9999.92000000001</v>
      </c>
      <c r="P20" s="1">
        <f t="shared" si="4"/>
        <v>5277.78</v>
      </c>
    </row>
    <row r="21" s="1" customFormat="1" ht="20" customHeight="1" spans="1:16">
      <c r="A21" s="17" t="s">
        <v>53</v>
      </c>
      <c r="B21" s="17" t="s">
        <v>47</v>
      </c>
      <c r="C21" s="17" t="s">
        <v>52</v>
      </c>
      <c r="D21" s="17" t="s">
        <v>42</v>
      </c>
      <c r="E21" s="13">
        <v>44195</v>
      </c>
      <c r="F21" s="13" t="s">
        <v>44</v>
      </c>
      <c r="G21" s="60">
        <v>146</v>
      </c>
      <c r="H21" s="46">
        <v>792800</v>
      </c>
      <c r="I21" s="14">
        <v>44197</v>
      </c>
      <c r="J21" s="39">
        <f t="shared" si="0"/>
        <v>39640</v>
      </c>
      <c r="K21" s="47">
        <v>36</v>
      </c>
      <c r="L21" s="43"/>
      <c r="M21" s="41">
        <v>36</v>
      </c>
      <c r="N21" s="42">
        <f t="shared" si="3"/>
        <v>753159.96</v>
      </c>
      <c r="O21" s="48">
        <f t="shared" si="1"/>
        <v>39640.04</v>
      </c>
      <c r="P21" s="1">
        <f t="shared" si="4"/>
        <v>20921.11</v>
      </c>
    </row>
    <row r="22" s="1" customFormat="1" ht="20" customHeight="1" spans="1:16">
      <c r="A22" s="17" t="s">
        <v>54</v>
      </c>
      <c r="B22" s="17" t="s">
        <v>47</v>
      </c>
      <c r="C22" s="17" t="s">
        <v>52</v>
      </c>
      <c r="D22" s="17" t="s">
        <v>42</v>
      </c>
      <c r="E22" s="13">
        <v>44195</v>
      </c>
      <c r="F22" s="13" t="s">
        <v>32</v>
      </c>
      <c r="G22" s="60">
        <v>9</v>
      </c>
      <c r="H22" s="46">
        <v>22500</v>
      </c>
      <c r="I22" s="14">
        <v>44197</v>
      </c>
      <c r="J22" s="39">
        <f t="shared" si="0"/>
        <v>1125</v>
      </c>
      <c r="K22" s="47">
        <v>36</v>
      </c>
      <c r="L22" s="43"/>
      <c r="M22" s="41">
        <v>36</v>
      </c>
      <c r="N22" s="42">
        <f t="shared" si="3"/>
        <v>21375</v>
      </c>
      <c r="O22" s="48">
        <f t="shared" si="1"/>
        <v>1125</v>
      </c>
      <c r="P22" s="1">
        <f t="shared" si="4"/>
        <v>593.75</v>
      </c>
    </row>
    <row r="23" s="1" customFormat="1" ht="20" customHeight="1" spans="1:16">
      <c r="A23" s="17" t="s">
        <v>55</v>
      </c>
      <c r="B23" s="17" t="s">
        <v>47</v>
      </c>
      <c r="C23" s="17" t="s">
        <v>52</v>
      </c>
      <c r="D23" s="17" t="s">
        <v>42</v>
      </c>
      <c r="E23" s="13">
        <v>44195</v>
      </c>
      <c r="F23" s="13" t="s">
        <v>56</v>
      </c>
      <c r="G23" s="60">
        <v>2</v>
      </c>
      <c r="H23" s="46">
        <v>3000</v>
      </c>
      <c r="I23" s="14">
        <v>44197</v>
      </c>
      <c r="J23" s="39">
        <f t="shared" si="0"/>
        <v>150</v>
      </c>
      <c r="K23" s="47">
        <v>36</v>
      </c>
      <c r="L23" s="43"/>
      <c r="M23" s="41">
        <v>36</v>
      </c>
      <c r="N23" s="42">
        <f t="shared" si="3"/>
        <v>2850.12</v>
      </c>
      <c r="O23" s="48">
        <f t="shared" si="1"/>
        <v>149.88</v>
      </c>
      <c r="P23" s="1">
        <f t="shared" si="4"/>
        <v>79.17</v>
      </c>
    </row>
    <row r="24" s="1" customFormat="1" ht="20" customHeight="1" spans="1:16">
      <c r="A24" s="17" t="s">
        <v>57</v>
      </c>
      <c r="B24" s="17" t="s">
        <v>47</v>
      </c>
      <c r="C24" s="17" t="s">
        <v>52</v>
      </c>
      <c r="D24" s="17" t="s">
        <v>42</v>
      </c>
      <c r="E24" s="13">
        <v>44195</v>
      </c>
      <c r="F24" s="13" t="s">
        <v>26</v>
      </c>
      <c r="G24" s="60">
        <v>2</v>
      </c>
      <c r="H24" s="46">
        <v>5300</v>
      </c>
      <c r="I24" s="14">
        <v>44197</v>
      </c>
      <c r="J24" s="39">
        <f t="shared" si="0"/>
        <v>265</v>
      </c>
      <c r="K24" s="47">
        <v>36</v>
      </c>
      <c r="L24" s="43"/>
      <c r="M24" s="41">
        <v>36</v>
      </c>
      <c r="N24" s="42">
        <f t="shared" si="3"/>
        <v>5034.96</v>
      </c>
      <c r="O24" s="48">
        <f t="shared" si="1"/>
        <v>265.039999999999</v>
      </c>
      <c r="P24" s="1">
        <f t="shared" si="4"/>
        <v>139.86</v>
      </c>
    </row>
    <row r="25" s="1" customFormat="1" ht="20" customHeight="1" spans="1:16">
      <c r="A25" s="17" t="s">
        <v>58</v>
      </c>
      <c r="B25" s="17" t="s">
        <v>47</v>
      </c>
      <c r="C25" s="17" t="s">
        <v>52</v>
      </c>
      <c r="D25" s="17" t="s">
        <v>42</v>
      </c>
      <c r="E25" s="13">
        <v>44195</v>
      </c>
      <c r="F25" s="13" t="s">
        <v>26</v>
      </c>
      <c r="G25" s="60">
        <v>4</v>
      </c>
      <c r="H25" s="46">
        <v>720</v>
      </c>
      <c r="I25" s="14">
        <v>44197</v>
      </c>
      <c r="J25" s="39">
        <f t="shared" si="0"/>
        <v>36</v>
      </c>
      <c r="K25" s="47">
        <v>36</v>
      </c>
      <c r="L25" s="43"/>
      <c r="M25" s="41">
        <v>36</v>
      </c>
      <c r="N25" s="42">
        <f t="shared" si="3"/>
        <v>684</v>
      </c>
      <c r="O25" s="48">
        <f t="shared" si="1"/>
        <v>36</v>
      </c>
      <c r="P25" s="1">
        <f t="shared" si="4"/>
        <v>19</v>
      </c>
    </row>
    <row r="26" s="1" customFormat="1" ht="20" customHeight="1" spans="1:16">
      <c r="A26" s="17" t="s">
        <v>59</v>
      </c>
      <c r="B26" s="17" t="s">
        <v>47</v>
      </c>
      <c r="C26" s="17" t="s">
        <v>52</v>
      </c>
      <c r="D26" s="17" t="s">
        <v>42</v>
      </c>
      <c r="E26" s="13">
        <v>44195</v>
      </c>
      <c r="F26" s="13" t="s">
        <v>32</v>
      </c>
      <c r="G26" s="60">
        <v>2</v>
      </c>
      <c r="H26" s="46">
        <v>3000</v>
      </c>
      <c r="I26" s="14">
        <v>44197</v>
      </c>
      <c r="J26" s="39">
        <f t="shared" si="0"/>
        <v>150</v>
      </c>
      <c r="K26" s="47">
        <v>36</v>
      </c>
      <c r="L26" s="43"/>
      <c r="M26" s="41">
        <v>36</v>
      </c>
      <c r="N26" s="42">
        <f t="shared" si="3"/>
        <v>2850.12</v>
      </c>
      <c r="O26" s="48">
        <f t="shared" si="1"/>
        <v>149.88</v>
      </c>
      <c r="P26" s="1">
        <f t="shared" si="4"/>
        <v>79.17</v>
      </c>
    </row>
    <row r="27" s="1" customFormat="1" ht="20" customHeight="1" spans="1:16">
      <c r="A27" s="17" t="s">
        <v>60</v>
      </c>
      <c r="B27" s="17" t="s">
        <v>47</v>
      </c>
      <c r="C27" s="17" t="s">
        <v>52</v>
      </c>
      <c r="D27" s="17" t="s">
        <v>42</v>
      </c>
      <c r="E27" s="13">
        <v>44195</v>
      </c>
      <c r="F27" s="13" t="s">
        <v>44</v>
      </c>
      <c r="G27" s="60">
        <v>196</v>
      </c>
      <c r="H27" s="46">
        <v>98000</v>
      </c>
      <c r="I27" s="14">
        <v>44197</v>
      </c>
      <c r="J27" s="39">
        <f t="shared" si="0"/>
        <v>4900</v>
      </c>
      <c r="K27" s="47">
        <v>36</v>
      </c>
      <c r="L27" s="43"/>
      <c r="M27" s="41">
        <v>36</v>
      </c>
      <c r="N27" s="42">
        <f t="shared" si="3"/>
        <v>93099.96</v>
      </c>
      <c r="O27" s="48">
        <f t="shared" si="1"/>
        <v>4900.03999999999</v>
      </c>
      <c r="P27" s="1">
        <f t="shared" si="4"/>
        <v>2586.11</v>
      </c>
    </row>
    <row r="28" s="1" customFormat="1" ht="20" customHeight="1" spans="1:16">
      <c r="A28" s="17" t="s">
        <v>61</v>
      </c>
      <c r="B28" s="17" t="s">
        <v>47</v>
      </c>
      <c r="C28" s="17" t="s">
        <v>52</v>
      </c>
      <c r="D28" s="17" t="s">
        <v>42</v>
      </c>
      <c r="E28" s="13">
        <v>44195</v>
      </c>
      <c r="F28" s="13" t="s">
        <v>32</v>
      </c>
      <c r="G28" s="60">
        <v>2</v>
      </c>
      <c r="H28" s="46">
        <v>2080</v>
      </c>
      <c r="I28" s="14">
        <v>44197</v>
      </c>
      <c r="J28" s="39">
        <f t="shared" si="0"/>
        <v>104</v>
      </c>
      <c r="K28" s="47">
        <v>36</v>
      </c>
      <c r="L28" s="43"/>
      <c r="M28" s="41">
        <v>36</v>
      </c>
      <c r="N28" s="42">
        <f t="shared" si="3"/>
        <v>1976.04</v>
      </c>
      <c r="O28" s="48">
        <f t="shared" si="1"/>
        <v>103.96</v>
      </c>
      <c r="P28" s="1">
        <f t="shared" si="4"/>
        <v>54.89</v>
      </c>
    </row>
    <row r="29" s="1" customFormat="1" ht="20" customHeight="1" spans="1:16">
      <c r="A29" s="17" t="s">
        <v>62</v>
      </c>
      <c r="B29" s="17" t="s">
        <v>47</v>
      </c>
      <c r="C29" s="17" t="s">
        <v>52</v>
      </c>
      <c r="D29" s="17" t="s">
        <v>42</v>
      </c>
      <c r="E29" s="13">
        <v>44195</v>
      </c>
      <c r="F29" s="13" t="s">
        <v>32</v>
      </c>
      <c r="G29" s="60">
        <v>2</v>
      </c>
      <c r="H29" s="46">
        <v>600</v>
      </c>
      <c r="I29" s="14">
        <v>44197</v>
      </c>
      <c r="J29" s="39">
        <f t="shared" si="0"/>
        <v>30</v>
      </c>
      <c r="K29" s="47">
        <v>36</v>
      </c>
      <c r="L29" s="43"/>
      <c r="M29" s="41">
        <v>36</v>
      </c>
      <c r="N29" s="42">
        <f t="shared" si="3"/>
        <v>569.88</v>
      </c>
      <c r="O29" s="48">
        <f t="shared" si="1"/>
        <v>30.12</v>
      </c>
      <c r="P29" s="1">
        <f t="shared" si="4"/>
        <v>15.83</v>
      </c>
    </row>
    <row r="30" s="1" customFormat="1" ht="20" customHeight="1" spans="1:16">
      <c r="A30" s="17" t="s">
        <v>29</v>
      </c>
      <c r="B30" s="17" t="s">
        <v>20</v>
      </c>
      <c r="C30" s="12" t="s">
        <v>30</v>
      </c>
      <c r="D30" s="12" t="s">
        <v>63</v>
      </c>
      <c r="E30" s="13">
        <v>44255</v>
      </c>
      <c r="F30" s="13" t="s">
        <v>44</v>
      </c>
      <c r="G30" s="60">
        <v>5</v>
      </c>
      <c r="H30" s="45">
        <v>2525</v>
      </c>
      <c r="I30" s="14">
        <v>44256</v>
      </c>
      <c r="J30" s="39">
        <f t="shared" si="0"/>
        <v>126.25</v>
      </c>
      <c r="K30" s="40">
        <v>36</v>
      </c>
      <c r="L30" s="43"/>
      <c r="M30" s="41">
        <v>36</v>
      </c>
      <c r="N30" s="42">
        <f t="shared" si="3"/>
        <v>2398.68</v>
      </c>
      <c r="O30" s="42">
        <f t="shared" si="1"/>
        <v>126.32</v>
      </c>
      <c r="P30" s="1">
        <f t="shared" si="4"/>
        <v>66.63</v>
      </c>
    </row>
    <row r="31" s="1" customFormat="1" ht="20" customHeight="1" spans="1:16">
      <c r="A31" s="17" t="s">
        <v>64</v>
      </c>
      <c r="B31" s="17" t="s">
        <v>20</v>
      </c>
      <c r="C31" s="12" t="s">
        <v>30</v>
      </c>
      <c r="D31" s="12" t="s">
        <v>63</v>
      </c>
      <c r="E31" s="13">
        <v>44255</v>
      </c>
      <c r="F31" s="13" t="s">
        <v>44</v>
      </c>
      <c r="G31" s="60">
        <v>5</v>
      </c>
      <c r="H31" s="45">
        <v>525</v>
      </c>
      <c r="I31" s="14">
        <v>44256</v>
      </c>
      <c r="J31" s="39">
        <f t="shared" si="0"/>
        <v>26.25</v>
      </c>
      <c r="K31" s="40">
        <v>36</v>
      </c>
      <c r="L31" s="43"/>
      <c r="M31" s="41">
        <v>36</v>
      </c>
      <c r="N31" s="42">
        <f t="shared" si="3"/>
        <v>498.6</v>
      </c>
      <c r="O31" s="42">
        <f t="shared" si="1"/>
        <v>26.4</v>
      </c>
      <c r="P31" s="1">
        <f t="shared" si="4"/>
        <v>13.85</v>
      </c>
    </row>
    <row r="32" s="1" customFormat="1" ht="20" customHeight="1" spans="1:16">
      <c r="A32" s="17" t="s">
        <v>65</v>
      </c>
      <c r="B32" s="17" t="s">
        <v>20</v>
      </c>
      <c r="C32" s="12" t="s">
        <v>30</v>
      </c>
      <c r="D32" s="12" t="s">
        <v>63</v>
      </c>
      <c r="E32" s="13">
        <v>44255</v>
      </c>
      <c r="F32" s="13" t="s">
        <v>44</v>
      </c>
      <c r="G32" s="60">
        <v>1</v>
      </c>
      <c r="H32" s="45">
        <v>1600</v>
      </c>
      <c r="I32" s="14">
        <v>44256</v>
      </c>
      <c r="J32" s="39">
        <f t="shared" si="0"/>
        <v>80</v>
      </c>
      <c r="K32" s="40">
        <v>36</v>
      </c>
      <c r="L32" s="43"/>
      <c r="M32" s="41">
        <v>36</v>
      </c>
      <c r="N32" s="42">
        <f t="shared" si="3"/>
        <v>1519.92</v>
      </c>
      <c r="O32" s="42">
        <f t="shared" si="1"/>
        <v>80.0799999999999</v>
      </c>
      <c r="P32" s="1">
        <f t="shared" si="4"/>
        <v>42.22</v>
      </c>
    </row>
    <row r="33" s="1" customFormat="1" ht="20" customHeight="1" spans="1:16">
      <c r="A33" s="17" t="s">
        <v>23</v>
      </c>
      <c r="B33" s="17" t="s">
        <v>24</v>
      </c>
      <c r="C33" s="17" t="s">
        <v>66</v>
      </c>
      <c r="D33" s="17" t="s">
        <v>31</v>
      </c>
      <c r="E33" s="13">
        <v>44316</v>
      </c>
      <c r="F33" s="13" t="s">
        <v>26</v>
      </c>
      <c r="G33" s="60">
        <v>7</v>
      </c>
      <c r="H33" s="45">
        <v>14070</v>
      </c>
      <c r="I33" s="14">
        <v>44317</v>
      </c>
      <c r="J33" s="39">
        <f t="shared" si="0"/>
        <v>703.5</v>
      </c>
      <c r="K33" s="40">
        <v>36</v>
      </c>
      <c r="L33" s="43"/>
      <c r="M33" s="41">
        <v>36</v>
      </c>
      <c r="N33" s="42">
        <f t="shared" si="3"/>
        <v>13366.44</v>
      </c>
      <c r="O33" s="42">
        <f t="shared" si="1"/>
        <v>703.559999999999</v>
      </c>
      <c r="P33" s="1">
        <f t="shared" si="4"/>
        <v>371.29</v>
      </c>
    </row>
    <row r="34" s="1" customFormat="1" ht="20" customHeight="1" spans="1:16">
      <c r="A34" s="17" t="s">
        <v>40</v>
      </c>
      <c r="B34" s="17" t="s">
        <v>24</v>
      </c>
      <c r="C34" s="17" t="s">
        <v>67</v>
      </c>
      <c r="D34" s="17" t="s">
        <v>31</v>
      </c>
      <c r="E34" s="13">
        <v>44316</v>
      </c>
      <c r="F34" s="13" t="s">
        <v>26</v>
      </c>
      <c r="G34" s="60">
        <v>2</v>
      </c>
      <c r="H34" s="45">
        <v>2888</v>
      </c>
      <c r="I34" s="14">
        <v>44317</v>
      </c>
      <c r="J34" s="39">
        <f t="shared" si="0"/>
        <v>144.4</v>
      </c>
      <c r="K34" s="40">
        <v>36</v>
      </c>
      <c r="L34" s="43"/>
      <c r="M34" s="41">
        <v>36</v>
      </c>
      <c r="N34" s="42">
        <f t="shared" si="3"/>
        <v>2743.56</v>
      </c>
      <c r="O34" s="42">
        <f t="shared" si="1"/>
        <v>144.44</v>
      </c>
      <c r="P34" s="1">
        <f t="shared" si="4"/>
        <v>76.21</v>
      </c>
    </row>
    <row r="35" s="1" customFormat="1" ht="20" customHeight="1" spans="1:16">
      <c r="A35" s="17" t="s">
        <v>40</v>
      </c>
      <c r="B35" s="17" t="s">
        <v>24</v>
      </c>
      <c r="C35" s="17" t="s">
        <v>67</v>
      </c>
      <c r="D35" s="17" t="s">
        <v>42</v>
      </c>
      <c r="E35" s="13">
        <v>44408</v>
      </c>
      <c r="F35" s="13" t="s">
        <v>26</v>
      </c>
      <c r="G35" s="60">
        <v>1</v>
      </c>
      <c r="H35" s="45">
        <v>1494</v>
      </c>
      <c r="I35" s="14">
        <v>44409</v>
      </c>
      <c r="J35" s="39">
        <f t="shared" si="0"/>
        <v>74.7</v>
      </c>
      <c r="K35" s="40">
        <v>36</v>
      </c>
      <c r="L35" s="43"/>
      <c r="M35" s="41">
        <v>36</v>
      </c>
      <c r="N35" s="42">
        <f t="shared" si="3"/>
        <v>1419.48</v>
      </c>
      <c r="O35" s="42">
        <f t="shared" si="1"/>
        <v>74.52</v>
      </c>
      <c r="P35" s="1">
        <f t="shared" si="4"/>
        <v>39.43</v>
      </c>
    </row>
    <row r="36" s="1" customFormat="1" ht="20" customHeight="1" spans="1:16">
      <c r="A36" s="17" t="s">
        <v>46</v>
      </c>
      <c r="B36" s="17" t="s">
        <v>20</v>
      </c>
      <c r="C36" s="12" t="s">
        <v>30</v>
      </c>
      <c r="D36" s="12" t="s">
        <v>63</v>
      </c>
      <c r="E36" s="13">
        <v>44408</v>
      </c>
      <c r="F36" s="13" t="s">
        <v>44</v>
      </c>
      <c r="G36" s="60">
        <v>12</v>
      </c>
      <c r="H36" s="45">
        <v>4200</v>
      </c>
      <c r="I36" s="14">
        <v>44409</v>
      </c>
      <c r="J36" s="39">
        <f t="shared" si="0"/>
        <v>210</v>
      </c>
      <c r="K36" s="40">
        <v>36</v>
      </c>
      <c r="L36" s="43"/>
      <c r="M36" s="41">
        <v>36</v>
      </c>
      <c r="N36" s="42">
        <f t="shared" si="3"/>
        <v>3989.88</v>
      </c>
      <c r="O36" s="42">
        <f t="shared" si="1"/>
        <v>210.12</v>
      </c>
      <c r="P36" s="1">
        <f t="shared" si="4"/>
        <v>110.83</v>
      </c>
    </row>
    <row r="37" s="1" customFormat="1" ht="20" customHeight="1" spans="1:16">
      <c r="A37" s="17" t="s">
        <v>23</v>
      </c>
      <c r="B37" s="17" t="s">
        <v>24</v>
      </c>
      <c r="C37" s="17" t="s">
        <v>66</v>
      </c>
      <c r="D37" s="12" t="s">
        <v>63</v>
      </c>
      <c r="E37" s="13">
        <v>44408</v>
      </c>
      <c r="F37" s="13" t="s">
        <v>26</v>
      </c>
      <c r="G37" s="60">
        <v>10</v>
      </c>
      <c r="H37" s="45">
        <v>20100</v>
      </c>
      <c r="I37" s="14">
        <v>44409</v>
      </c>
      <c r="J37" s="39">
        <f t="shared" si="0"/>
        <v>1005</v>
      </c>
      <c r="K37" s="40">
        <v>36</v>
      </c>
      <c r="L37" s="43"/>
      <c r="M37" s="41">
        <v>36</v>
      </c>
      <c r="N37" s="42">
        <f t="shared" si="3"/>
        <v>19095.12</v>
      </c>
      <c r="O37" s="42">
        <f t="shared" si="1"/>
        <v>1004.88</v>
      </c>
      <c r="P37" s="1">
        <f t="shared" si="4"/>
        <v>530.42</v>
      </c>
    </row>
    <row r="38" s="1" customFormat="1" ht="20" customHeight="1" spans="1:16">
      <c r="A38" s="17" t="s">
        <v>23</v>
      </c>
      <c r="B38" s="17" t="s">
        <v>24</v>
      </c>
      <c r="C38" s="17" t="s">
        <v>68</v>
      </c>
      <c r="D38" s="17" t="s">
        <v>42</v>
      </c>
      <c r="E38" s="13">
        <v>44713</v>
      </c>
      <c r="F38" s="13" t="s">
        <v>26</v>
      </c>
      <c r="G38" s="60">
        <v>3</v>
      </c>
      <c r="H38" s="45">
        <v>7800</v>
      </c>
      <c r="I38" s="14">
        <f>DATE(YEAR(E38),MONTH(E38)+1,DAY(1))</f>
        <v>44743</v>
      </c>
      <c r="J38" s="39">
        <f t="shared" si="0"/>
        <v>390</v>
      </c>
      <c r="K38" s="40">
        <v>36</v>
      </c>
      <c r="L38" s="43">
        <f t="shared" ref="L38:L44" si="5">IF(M38&gt;K38,0,ROUND((H38-J38)/K38,2))</f>
        <v>205.83</v>
      </c>
      <c r="M38" s="41">
        <f>(YEAR($O$2)-YEAR(E38))*12+MONTH($O$2)-MONTH(E38)</f>
        <v>33</v>
      </c>
      <c r="N38" s="42">
        <f t="shared" si="3"/>
        <v>6792.39</v>
      </c>
      <c r="O38" s="42">
        <f t="shared" si="1"/>
        <v>1007.61</v>
      </c>
      <c r="P38" s="1">
        <f t="shared" si="4"/>
        <v>205.83</v>
      </c>
    </row>
    <row r="39" s="1" customFormat="1" ht="20" customHeight="1" spans="1:16">
      <c r="A39" s="17" t="s">
        <v>34</v>
      </c>
      <c r="B39" s="17" t="s">
        <v>20</v>
      </c>
      <c r="C39" s="17" t="s">
        <v>69</v>
      </c>
      <c r="D39" s="17" t="s">
        <v>42</v>
      </c>
      <c r="E39" s="13">
        <v>45272</v>
      </c>
      <c r="F39" s="13" t="s">
        <v>70</v>
      </c>
      <c r="G39" s="60">
        <v>3</v>
      </c>
      <c r="H39" s="45">
        <v>1080</v>
      </c>
      <c r="I39" s="14">
        <v>44927</v>
      </c>
      <c r="J39" s="39">
        <f t="shared" si="0"/>
        <v>54</v>
      </c>
      <c r="K39" s="40">
        <v>36</v>
      </c>
      <c r="L39" s="43">
        <f t="shared" si="5"/>
        <v>28.5</v>
      </c>
      <c r="M39" s="41">
        <f>(YEAR($O$2)-YEAR(E39))*12+MONTH($O$2)-MONTH(E39)</f>
        <v>15</v>
      </c>
      <c r="N39" s="42">
        <f t="shared" si="3"/>
        <v>427.5</v>
      </c>
      <c r="O39" s="42">
        <f t="shared" si="1"/>
        <v>652.5</v>
      </c>
      <c r="P39" s="1">
        <f t="shared" si="4"/>
        <v>28.5</v>
      </c>
    </row>
    <row r="40" s="1" customFormat="1" ht="20" customHeight="1" spans="1:16">
      <c r="A40" s="17" t="s">
        <v>71</v>
      </c>
      <c r="B40" s="17" t="s">
        <v>47</v>
      </c>
      <c r="C40" s="17" t="s">
        <v>68</v>
      </c>
      <c r="D40" s="17" t="s">
        <v>42</v>
      </c>
      <c r="E40" s="13">
        <v>45289</v>
      </c>
      <c r="F40" s="13" t="s">
        <v>26</v>
      </c>
      <c r="G40" s="60">
        <v>1</v>
      </c>
      <c r="H40" s="45">
        <v>1850</v>
      </c>
      <c r="I40" s="14">
        <v>44927</v>
      </c>
      <c r="J40" s="39">
        <f t="shared" si="0"/>
        <v>92.5</v>
      </c>
      <c r="K40" s="40">
        <v>36</v>
      </c>
      <c r="L40" s="43">
        <f t="shared" si="5"/>
        <v>48.82</v>
      </c>
      <c r="M40" s="41">
        <f>(YEAR($O$2)-YEAR(E40))*12+MONTH($O$2)-MONTH(E40)</f>
        <v>15</v>
      </c>
      <c r="N40" s="42">
        <f t="shared" si="3"/>
        <v>732.3</v>
      </c>
      <c r="O40" s="42">
        <f t="shared" si="1"/>
        <v>1117.7</v>
      </c>
      <c r="P40" s="1">
        <f t="shared" si="4"/>
        <v>48.82</v>
      </c>
    </row>
    <row r="41" s="1" customFormat="1" ht="20" customHeight="1" spans="1:16">
      <c r="A41" s="17" t="s">
        <v>71</v>
      </c>
      <c r="B41" s="17" t="s">
        <v>47</v>
      </c>
      <c r="C41" s="17" t="s">
        <v>68</v>
      </c>
      <c r="D41" s="17" t="s">
        <v>42</v>
      </c>
      <c r="E41" s="13">
        <v>45289</v>
      </c>
      <c r="F41" s="13" t="s">
        <v>26</v>
      </c>
      <c r="G41" s="60">
        <v>1</v>
      </c>
      <c r="H41" s="45">
        <v>1850</v>
      </c>
      <c r="I41" s="14">
        <v>44927</v>
      </c>
      <c r="J41" s="39">
        <f t="shared" si="0"/>
        <v>92.5</v>
      </c>
      <c r="K41" s="40">
        <v>36</v>
      </c>
      <c r="L41" s="43">
        <f t="shared" si="5"/>
        <v>48.82</v>
      </c>
      <c r="M41" s="41">
        <f>(YEAR($O$2)-YEAR(E41))*12+MONTH($O$2)-MONTH(E41)</f>
        <v>15</v>
      </c>
      <c r="N41" s="42">
        <f t="shared" si="3"/>
        <v>732.3</v>
      </c>
      <c r="O41" s="42">
        <f t="shared" si="1"/>
        <v>1117.7</v>
      </c>
      <c r="P41" s="1">
        <f t="shared" si="4"/>
        <v>48.82</v>
      </c>
    </row>
    <row r="42" s="1" customFormat="1" ht="20" customHeight="1" spans="1:16">
      <c r="A42" s="17" t="s">
        <v>72</v>
      </c>
      <c r="B42" s="17" t="s">
        <v>24</v>
      </c>
      <c r="C42" s="17" t="s">
        <v>68</v>
      </c>
      <c r="D42" s="17" t="s">
        <v>31</v>
      </c>
      <c r="E42" s="13">
        <v>45289</v>
      </c>
      <c r="F42" s="13" t="s">
        <v>26</v>
      </c>
      <c r="G42" s="60">
        <v>1</v>
      </c>
      <c r="H42" s="45">
        <v>5600</v>
      </c>
      <c r="I42" s="14">
        <v>44927</v>
      </c>
      <c r="J42" s="39">
        <f t="shared" si="0"/>
        <v>280</v>
      </c>
      <c r="K42" s="40">
        <v>36</v>
      </c>
      <c r="L42" s="43">
        <f t="shared" si="5"/>
        <v>147.78</v>
      </c>
      <c r="M42" s="41">
        <f>(YEAR($O$2)-YEAR(E42))*12+MONTH($O$2)-MONTH(E42)</f>
        <v>15</v>
      </c>
      <c r="N42" s="42">
        <f t="shared" si="3"/>
        <v>2216.7</v>
      </c>
      <c r="O42" s="42">
        <f t="shared" si="1"/>
        <v>3383.3</v>
      </c>
      <c r="P42" s="1">
        <f t="shared" si="4"/>
        <v>147.78</v>
      </c>
    </row>
    <row r="43" s="1" customFormat="1" ht="20" customHeight="1" spans="1:16">
      <c r="A43" s="17" t="s">
        <v>23</v>
      </c>
      <c r="B43" s="17" t="s">
        <v>24</v>
      </c>
      <c r="C43" s="17" t="s">
        <v>68</v>
      </c>
      <c r="D43" s="17" t="s">
        <v>73</v>
      </c>
      <c r="E43" s="13">
        <v>45621</v>
      </c>
      <c r="F43" s="13" t="s">
        <v>26</v>
      </c>
      <c r="G43" s="60">
        <v>1</v>
      </c>
      <c r="H43" s="45">
        <v>2500</v>
      </c>
      <c r="I43" s="14">
        <v>45627</v>
      </c>
      <c r="J43" s="39">
        <f t="shared" si="0"/>
        <v>125</v>
      </c>
      <c r="K43" s="40">
        <v>36</v>
      </c>
      <c r="L43" s="43">
        <f t="shared" si="5"/>
        <v>65.97</v>
      </c>
      <c r="M43" s="41">
        <f>(YEAR($O$2)-YEAR(E43))*12+MONTH($O$2)-MONTH(E43)</f>
        <v>4</v>
      </c>
      <c r="N43" s="42">
        <f t="shared" si="3"/>
        <v>263.88</v>
      </c>
      <c r="O43" s="42">
        <f t="shared" si="1"/>
        <v>2236.12</v>
      </c>
      <c r="P43" s="1">
        <v>65.97</v>
      </c>
    </row>
    <row r="44" s="1" customFormat="1" ht="20" customHeight="1" spans="1:16">
      <c r="A44" s="17" t="s">
        <v>74</v>
      </c>
      <c r="B44" s="17" t="s">
        <v>20</v>
      </c>
      <c r="C44" s="17" t="s">
        <v>69</v>
      </c>
      <c r="D44" s="17" t="s">
        <v>28</v>
      </c>
      <c r="E44" s="13">
        <v>45603</v>
      </c>
      <c r="F44" s="13" t="s">
        <v>70</v>
      </c>
      <c r="G44" s="60">
        <v>16</v>
      </c>
      <c r="H44" s="45">
        <v>7760</v>
      </c>
      <c r="I44" s="14">
        <v>45627</v>
      </c>
      <c r="J44" s="39">
        <f t="shared" si="0"/>
        <v>388</v>
      </c>
      <c r="K44" s="40">
        <v>36</v>
      </c>
      <c r="L44" s="43">
        <f t="shared" si="5"/>
        <v>204.78</v>
      </c>
      <c r="M44" s="41">
        <f>(YEAR($O$2)-YEAR(E44))*12+MONTH($O$2)-MONTH(E44)</f>
        <v>4</v>
      </c>
      <c r="N44" s="42">
        <f t="shared" si="3"/>
        <v>819.12</v>
      </c>
      <c r="O44" s="42">
        <f t="shared" si="1"/>
        <v>6940.88</v>
      </c>
      <c r="P44" s="1">
        <v>204.78</v>
      </c>
    </row>
    <row r="45" s="1" customFormat="1" ht="20" customHeight="1" spans="1:15">
      <c r="A45" s="18" t="s">
        <v>75</v>
      </c>
      <c r="B45" s="18"/>
      <c r="C45" s="18"/>
      <c r="D45" s="18"/>
      <c r="E45" s="17"/>
      <c r="F45" s="17"/>
      <c r="G45" s="61"/>
      <c r="H45" s="49">
        <f t="shared" ref="H45:O45" si="6">SUM(H5:H44)</f>
        <v>1773458</v>
      </c>
      <c r="I45" s="45"/>
      <c r="J45" s="45">
        <f t="shared" si="6"/>
        <v>88672.9</v>
      </c>
      <c r="K45" s="45"/>
      <c r="L45" s="45">
        <f t="shared" si="6"/>
        <v>750.5</v>
      </c>
      <c r="M45" s="45">
        <f t="shared" si="6"/>
        <v>1289</v>
      </c>
      <c r="N45" s="45">
        <f t="shared" si="6"/>
        <v>1669751.51</v>
      </c>
      <c r="O45" s="45">
        <f t="shared" si="6"/>
        <v>103706.49</v>
      </c>
    </row>
    <row r="46" s="1" customFormat="1" spans="5:7">
      <c r="E46" s="2"/>
      <c r="F46" s="2"/>
      <c r="G46" s="2"/>
    </row>
    <row r="47" s="1" customFormat="1" ht="14.25" spans="1:14">
      <c r="A47" s="20" t="s">
        <v>76</v>
      </c>
      <c r="D47" s="20"/>
      <c r="E47" s="21"/>
      <c r="F47" s="21"/>
      <c r="G47" s="21"/>
      <c r="N47" s="20" t="s">
        <v>77</v>
      </c>
    </row>
    <row r="48" s="1" customFormat="1" spans="5:7">
      <c r="E48" s="2"/>
      <c r="F48" s="2"/>
      <c r="G48" s="2"/>
    </row>
    <row r="49" s="1" customFormat="1" ht="16" customHeight="1" spans="1:15">
      <c r="A49" s="23" t="s">
        <v>78</v>
      </c>
      <c r="B49" s="22" t="s">
        <v>6</v>
      </c>
      <c r="C49" s="22"/>
      <c r="D49" s="23"/>
      <c r="E49" s="24"/>
      <c r="F49" s="24"/>
      <c r="G49" s="24"/>
      <c r="H49" s="23"/>
      <c r="I49" s="23" t="s">
        <v>79</v>
      </c>
      <c r="J49" s="23"/>
      <c r="K49" s="62">
        <v>42675</v>
      </c>
      <c r="L49" s="23"/>
      <c r="M49" s="23"/>
      <c r="N49" s="23"/>
      <c r="O49" s="23"/>
    </row>
    <row r="50" s="1" customFormat="1" ht="21" customHeight="1" spans="1:14">
      <c r="A50" s="25" t="s">
        <v>4</v>
      </c>
      <c r="B50" s="25" t="s">
        <v>31</v>
      </c>
      <c r="C50" s="25" t="s">
        <v>28</v>
      </c>
      <c r="D50" s="25" t="s">
        <v>42</v>
      </c>
      <c r="E50" s="25" t="s">
        <v>73</v>
      </c>
      <c r="F50" s="25" t="s">
        <v>75</v>
      </c>
      <c r="G50" s="54"/>
      <c r="H50" s="23" t="s">
        <v>79</v>
      </c>
      <c r="I50" s="23"/>
      <c r="J50" s="52">
        <f>O2</f>
        <v>45747</v>
      </c>
      <c r="K50" s="53"/>
      <c r="L50" s="54"/>
      <c r="M50" s="55"/>
      <c r="N50" s="56"/>
    </row>
    <row r="51" s="1" customFormat="1" ht="21" customHeight="1" spans="1:6">
      <c r="A51" s="27" t="s">
        <v>24</v>
      </c>
      <c r="B51" s="25">
        <v>147.78</v>
      </c>
      <c r="C51" s="25"/>
      <c r="D51" s="25">
        <v>205.83</v>
      </c>
      <c r="E51" s="25">
        <v>65.97</v>
      </c>
      <c r="F51" s="25">
        <f>SUM(B51:E51)</f>
        <v>419.58</v>
      </c>
    </row>
    <row r="52" s="1" customFormat="1" ht="21" customHeight="1" spans="1:22">
      <c r="A52" s="27" t="s">
        <v>47</v>
      </c>
      <c r="B52" s="25"/>
      <c r="C52" s="25"/>
      <c r="D52" s="25">
        <v>97.64</v>
      </c>
      <c r="E52" s="25"/>
      <c r="F52" s="25">
        <f>SUM(D52:E52)</f>
        <v>97.64</v>
      </c>
      <c r="P52" t="s">
        <v>78</v>
      </c>
      <c r="Q52" t="s">
        <v>6</v>
      </c>
      <c r="R52"/>
      <c r="S52"/>
      <c r="T52"/>
      <c r="U52"/>
      <c r="V52"/>
    </row>
    <row r="53" s="1" customFormat="1" ht="21" customHeight="1" spans="1:22">
      <c r="A53" s="27" t="s">
        <v>20</v>
      </c>
      <c r="B53" s="25"/>
      <c r="C53" s="25">
        <v>204.78</v>
      </c>
      <c r="D53" s="25">
        <v>28.5</v>
      </c>
      <c r="E53" s="25"/>
      <c r="F53" s="25">
        <f>C53+D53</f>
        <v>233.28</v>
      </c>
      <c r="P53" t="s">
        <v>4</v>
      </c>
      <c r="Q53" t="s">
        <v>31</v>
      </c>
      <c r="R53" t="s">
        <v>28</v>
      </c>
      <c r="S53" t="s">
        <v>42</v>
      </c>
      <c r="T53" t="s">
        <v>63</v>
      </c>
      <c r="U53" t="s">
        <v>80</v>
      </c>
      <c r="V53" t="s">
        <v>75</v>
      </c>
    </row>
    <row r="54" s="1" customFormat="1" ht="21" customHeight="1" spans="1:22">
      <c r="A54" s="27" t="s">
        <v>75</v>
      </c>
      <c r="B54" s="25">
        <f>SUM(B51:B53)</f>
        <v>147.78</v>
      </c>
      <c r="C54" s="25">
        <f>SUM(C51:C53)</f>
        <v>204.78</v>
      </c>
      <c r="D54" s="25">
        <f>SUM(D51:D53)</f>
        <v>331.97</v>
      </c>
      <c r="E54" s="25">
        <f>SUM(E51:E53)</f>
        <v>65.97</v>
      </c>
      <c r="F54" s="25">
        <f>B54+D54+C54+E54</f>
        <v>750.5</v>
      </c>
      <c r="P54" t="s">
        <v>24</v>
      </c>
      <c r="Q54">
        <v>147.78</v>
      </c>
      <c r="R54"/>
      <c r="S54">
        <v>245.26</v>
      </c>
      <c r="T54">
        <v>530.42</v>
      </c>
      <c r="U54"/>
      <c r="V54">
        <v>923.46</v>
      </c>
    </row>
    <row r="55" s="1" customFormat="1" ht="13.5" spans="5:22">
      <c r="E55" s="2"/>
      <c r="F55" s="2"/>
      <c r="G55" s="2"/>
      <c r="P55" t="s">
        <v>47</v>
      </c>
      <c r="Q55"/>
      <c r="R55"/>
      <c r="S55">
        <v>97.64</v>
      </c>
      <c r="T55"/>
      <c r="U55"/>
      <c r="V55">
        <v>97.64</v>
      </c>
    </row>
    <row r="56" s="1" customFormat="1" ht="13.5" spans="5:22">
      <c r="E56" s="2"/>
      <c r="F56" s="2"/>
      <c r="G56" s="2"/>
      <c r="P56" t="s">
        <v>20</v>
      </c>
      <c r="Q56"/>
      <c r="R56"/>
      <c r="S56">
        <v>28.5</v>
      </c>
      <c r="T56">
        <v>110.83</v>
      </c>
      <c r="U56"/>
      <c r="V56">
        <v>139.33</v>
      </c>
    </row>
    <row r="57" s="1" customFormat="1" ht="13.5" spans="3:22">
      <c r="C57"/>
      <c r="D57"/>
      <c r="E57"/>
      <c r="F57"/>
      <c r="G57"/>
      <c r="H57"/>
      <c r="I57"/>
      <c r="P57" t="s">
        <v>75</v>
      </c>
      <c r="Q57">
        <v>147.78</v>
      </c>
      <c r="R57"/>
      <c r="S57">
        <v>371.4</v>
      </c>
      <c r="T57">
        <v>641.25</v>
      </c>
      <c r="U57"/>
      <c r="V57">
        <v>1160.43</v>
      </c>
    </row>
    <row r="58" s="1" customFormat="1" ht="13.5" spans="3:18">
      <c r="C58"/>
      <c r="D58"/>
      <c r="E58"/>
      <c r="F58"/>
      <c r="G58"/>
      <c r="H58"/>
      <c r="I58"/>
      <c r="P58"/>
      <c r="Q58"/>
      <c r="R58"/>
    </row>
    <row r="59" s="1" customFormat="1" ht="13.5" spans="3:18">
      <c r="C59"/>
      <c r="D59"/>
      <c r="E59"/>
      <c r="F59"/>
      <c r="G59"/>
      <c r="H59"/>
      <c r="I59"/>
      <c r="P59"/>
      <c r="Q59"/>
      <c r="R59"/>
    </row>
    <row r="60" s="1" customFormat="1" ht="13.5" spans="3:18">
      <c r="C60"/>
      <c r="D60"/>
      <c r="E60"/>
      <c r="F60"/>
      <c r="G60"/>
      <c r="H60"/>
      <c r="I60"/>
      <c r="P60"/>
      <c r="Q60"/>
      <c r="R60"/>
    </row>
    <row r="61" ht="13.5" spans="3:18">
      <c r="C61"/>
      <c r="D61"/>
      <c r="E61"/>
      <c r="F61"/>
      <c r="G61"/>
      <c r="H61"/>
      <c r="I61"/>
      <c r="P61"/>
      <c r="Q61"/>
      <c r="R61"/>
    </row>
    <row r="62" ht="13.5" spans="3:18">
      <c r="C62"/>
      <c r="D62"/>
      <c r="E62"/>
      <c r="F62"/>
      <c r="G62"/>
      <c r="H62"/>
      <c r="I62"/>
      <c r="P62"/>
      <c r="Q62"/>
      <c r="R62"/>
    </row>
    <row r="63" ht="13.5" spans="3:18">
      <c r="C63"/>
      <c r="D63"/>
      <c r="E63"/>
      <c r="P63"/>
      <c r="Q63"/>
      <c r="R63"/>
    </row>
    <row r="64" ht="13.5" spans="3:18">
      <c r="C64"/>
      <c r="D64"/>
      <c r="E64"/>
      <c r="P64"/>
      <c r="Q64"/>
      <c r="R64"/>
    </row>
    <row r="65" ht="13.5" spans="3:18">
      <c r="C65"/>
      <c r="D65"/>
      <c r="E65"/>
      <c r="P65"/>
      <c r="Q65"/>
      <c r="R65"/>
    </row>
    <row r="66" ht="13.5" spans="3:18">
      <c r="C66"/>
      <c r="D66"/>
      <c r="E66"/>
      <c r="P66"/>
      <c r="Q66"/>
      <c r="R66"/>
    </row>
    <row r="67" ht="13.5" spans="3:18">
      <c r="C67"/>
      <c r="D67"/>
      <c r="E67"/>
      <c r="P67"/>
      <c r="Q67"/>
      <c r="R67"/>
    </row>
    <row r="68" ht="13.5" spans="3:18">
      <c r="C68"/>
      <c r="D68"/>
      <c r="E68"/>
      <c r="P68"/>
      <c r="Q68"/>
      <c r="R68"/>
    </row>
    <row r="69" ht="13.5" spans="3:18">
      <c r="C69"/>
      <c r="D69"/>
      <c r="E69"/>
      <c r="P69"/>
      <c r="Q69"/>
      <c r="R69"/>
    </row>
    <row r="70" ht="13.5" spans="3:5">
      <c r="C70"/>
      <c r="D70"/>
      <c r="E70"/>
    </row>
    <row r="71" ht="13.5" spans="3:5">
      <c r="C71"/>
      <c r="D71"/>
      <c r="E71"/>
    </row>
    <row r="72" ht="13.5" spans="3:5">
      <c r="C72"/>
      <c r="D72"/>
      <c r="E72"/>
    </row>
    <row r="73" ht="13.5" spans="3:5">
      <c r="C73"/>
      <c r="D73"/>
      <c r="E73"/>
    </row>
    <row r="74" ht="13.5" spans="3:5">
      <c r="C74"/>
      <c r="D74"/>
      <c r="E74"/>
    </row>
  </sheetData>
  <mergeCells count="1">
    <mergeCell ref="A1:O1"/>
  </mergeCells>
  <pageMargins left="0.700694444444445" right="0.700694444444445" top="0.751388888888889" bottom="0.751388888888889" header="0.298611111111111" footer="0.298611111111111"/>
  <pageSetup paperSize="9" scale="41" orientation="landscape" horizontalDpi="600"/>
  <headerFooter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5"/>
  <sheetViews>
    <sheetView tabSelected="1" workbookViewId="0">
      <pane xSplit="16" ySplit="4" topLeftCell="Q50" activePane="bottomRight" state="frozen"/>
      <selection/>
      <selection pane="topRight"/>
      <selection pane="bottomLeft"/>
      <selection pane="bottomRight" activeCell="I67" sqref="I67"/>
    </sheetView>
  </sheetViews>
  <sheetFormatPr defaultColWidth="9" defaultRowHeight="12"/>
  <cols>
    <col min="1" max="1" width="6.5" style="1" customWidth="1"/>
    <col min="2" max="2" width="7.75" style="1" customWidth="1"/>
    <col min="3" max="3" width="12.875" style="1"/>
    <col min="4" max="4" width="21.625" style="1"/>
    <col min="5" max="5" width="17.25" style="1" customWidth="1"/>
    <col min="6" max="6" width="14.875" style="2"/>
    <col min="7" max="7" width="14.875" style="3"/>
    <col min="8" max="8" width="15.375" style="3" customWidth="1"/>
    <col min="9" max="9" width="14.875" style="1"/>
    <col min="10" max="10" width="10.25" style="1" customWidth="1"/>
    <col min="11" max="11" width="11.375" style="1" customWidth="1"/>
    <col min="12" max="12" width="5.375" style="1" customWidth="1"/>
    <col min="13" max="13" width="11.25" style="1" customWidth="1"/>
    <col min="14" max="14" width="9.75" style="1" customWidth="1"/>
    <col min="15" max="15" width="14" style="1" customWidth="1"/>
    <col min="16" max="16" width="11.375" style="1" customWidth="1"/>
    <col min="17" max="17" width="17.25" style="1"/>
    <col min="18" max="22" width="10.875" style="1"/>
    <col min="23" max="23" width="8.375" style="1"/>
    <col min="24" max="256" width="11.375" style="1" customWidth="1"/>
    <col min="257" max="257" width="11.375" style="1"/>
    <col min="258" max="16384" width="9" style="1"/>
  </cols>
  <sheetData>
    <row r="1" s="1" customFormat="1" ht="39" customHeight="1" spans="2:16">
      <c r="B1" s="4" t="s">
        <v>82</v>
      </c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4" customHeight="1" spans="1:16">
      <c r="A2" s="6" t="s">
        <v>1</v>
      </c>
      <c r="C2" s="6"/>
      <c r="D2" s="6"/>
      <c r="E2" s="6"/>
      <c r="F2" s="7"/>
      <c r="G2" s="8"/>
      <c r="H2" s="8"/>
      <c r="I2" s="31"/>
      <c r="J2" s="31"/>
      <c r="K2" s="31"/>
      <c r="L2" s="31"/>
      <c r="M2" s="32"/>
      <c r="N2" s="31"/>
      <c r="O2" s="33" t="s">
        <v>2</v>
      </c>
      <c r="P2" s="34">
        <v>45777</v>
      </c>
    </row>
    <row r="3" s="1" customFormat="1" ht="16" customHeight="1" spans="2:16">
      <c r="B3" s="6"/>
      <c r="C3" s="6"/>
      <c r="D3" s="6"/>
      <c r="E3" s="6"/>
      <c r="F3" s="7"/>
      <c r="G3" s="8"/>
      <c r="H3" s="8"/>
      <c r="I3" s="31">
        <f>SUBTOTAL(109,I5:I44)</f>
        <v>1773458</v>
      </c>
      <c r="J3" s="31"/>
      <c r="K3" s="31"/>
      <c r="L3" s="31"/>
      <c r="M3" s="31"/>
      <c r="N3" s="31"/>
      <c r="O3" s="31"/>
      <c r="P3" s="31">
        <f>SUBTOTAL(109,P5:P44)</f>
        <v>102955.99</v>
      </c>
    </row>
    <row r="4" s="1" customFormat="1" ht="26" customHeight="1" spans="1:17">
      <c r="A4" s="9" t="s">
        <v>83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0" t="s">
        <v>9</v>
      </c>
      <c r="I4" s="35" t="s">
        <v>10</v>
      </c>
      <c r="J4" s="35" t="s">
        <v>11</v>
      </c>
      <c r="K4" s="35" t="s">
        <v>12</v>
      </c>
      <c r="L4" s="36" t="s">
        <v>13</v>
      </c>
      <c r="M4" s="35" t="s">
        <v>14</v>
      </c>
      <c r="N4" s="35" t="s">
        <v>15</v>
      </c>
      <c r="O4" s="37" t="s">
        <v>16</v>
      </c>
      <c r="P4" s="37" t="s">
        <v>17</v>
      </c>
      <c r="Q4" s="1" t="s">
        <v>18</v>
      </c>
    </row>
    <row r="5" s="1" customFormat="1" ht="20" customHeight="1" spans="1:16">
      <c r="A5" s="9">
        <f>SUBTOTAL(103,$B$4:B4)</f>
        <v>1</v>
      </c>
      <c r="B5" s="12" t="s">
        <v>19</v>
      </c>
      <c r="C5" s="12" t="s">
        <v>20</v>
      </c>
      <c r="D5" s="12" t="s">
        <v>21</v>
      </c>
      <c r="E5" s="12"/>
      <c r="F5" s="13">
        <v>42674</v>
      </c>
      <c r="G5" s="14" t="s">
        <v>22</v>
      </c>
      <c r="H5" s="15">
        <v>1300</v>
      </c>
      <c r="I5" s="38">
        <v>455000</v>
      </c>
      <c r="J5" s="14">
        <v>42675</v>
      </c>
      <c r="K5" s="39">
        <f t="shared" ref="K5:K44" si="0">I5*5%</f>
        <v>22750</v>
      </c>
      <c r="L5" s="40">
        <v>36</v>
      </c>
      <c r="M5" s="38"/>
      <c r="N5" s="41">
        <v>36</v>
      </c>
      <c r="O5" s="42">
        <v>432250</v>
      </c>
      <c r="P5" s="42">
        <f t="shared" ref="P5:P44" si="1">I5-O5</f>
        <v>22750</v>
      </c>
    </row>
    <row r="6" s="1" customFormat="1" ht="20" customHeight="1" spans="1:16">
      <c r="A6" s="9">
        <f>SUBTOTAL(103,$B$4:B5)</f>
        <v>2</v>
      </c>
      <c r="B6" s="12" t="s">
        <v>23</v>
      </c>
      <c r="C6" s="12" t="s">
        <v>24</v>
      </c>
      <c r="D6" s="12" t="s">
        <v>25</v>
      </c>
      <c r="E6" s="12"/>
      <c r="F6" s="13">
        <v>42674</v>
      </c>
      <c r="G6" s="14" t="s">
        <v>26</v>
      </c>
      <c r="H6" s="15">
        <v>20</v>
      </c>
      <c r="I6" s="38">
        <v>38000</v>
      </c>
      <c r="J6" s="14">
        <v>42675</v>
      </c>
      <c r="K6" s="39">
        <f t="shared" si="0"/>
        <v>1900</v>
      </c>
      <c r="L6" s="40">
        <v>36</v>
      </c>
      <c r="M6" s="38"/>
      <c r="N6" s="41">
        <v>36</v>
      </c>
      <c r="O6" s="42">
        <v>36100</v>
      </c>
      <c r="P6" s="42">
        <f t="shared" si="1"/>
        <v>1900</v>
      </c>
    </row>
    <row r="7" s="1" customFormat="1" ht="20" customHeight="1" spans="1:16">
      <c r="A7" s="9">
        <f>SUBTOTAL(103,$B$4:B6)</f>
        <v>3</v>
      </c>
      <c r="B7" s="12" t="s">
        <v>27</v>
      </c>
      <c r="C7" s="12" t="s">
        <v>24</v>
      </c>
      <c r="D7" s="12"/>
      <c r="E7" s="12" t="s">
        <v>28</v>
      </c>
      <c r="F7" s="13">
        <v>43363</v>
      </c>
      <c r="G7" s="14" t="s">
        <v>26</v>
      </c>
      <c r="H7" s="15">
        <v>3</v>
      </c>
      <c r="I7" s="38">
        <v>4500</v>
      </c>
      <c r="J7" s="14">
        <v>43374</v>
      </c>
      <c r="K7" s="39">
        <f t="shared" si="0"/>
        <v>225</v>
      </c>
      <c r="L7" s="40">
        <v>36</v>
      </c>
      <c r="M7" s="43"/>
      <c r="N7" s="41">
        <f t="shared" ref="N7:N11" si="2">IF(DAYS360(J7,$K$50)/30&gt;L7,L7,ROUND(DAYS360(J7,$K$50)/30,0))</f>
        <v>36</v>
      </c>
      <c r="O7" s="42">
        <v>4275</v>
      </c>
      <c r="P7" s="42">
        <f t="shared" si="1"/>
        <v>225</v>
      </c>
    </row>
    <row r="8" s="1" customFormat="1" ht="20" customHeight="1" spans="1:16">
      <c r="A8" s="9">
        <f>SUBTOTAL(103,$B$4:B7)</f>
        <v>4</v>
      </c>
      <c r="B8" s="12" t="s">
        <v>29</v>
      </c>
      <c r="C8" s="12" t="s">
        <v>20</v>
      </c>
      <c r="D8" s="12" t="s">
        <v>30</v>
      </c>
      <c r="E8" s="16" t="s">
        <v>31</v>
      </c>
      <c r="F8" s="13">
        <v>43982</v>
      </c>
      <c r="G8" s="14" t="s">
        <v>32</v>
      </c>
      <c r="H8" s="15">
        <v>10</v>
      </c>
      <c r="I8" s="38">
        <v>4800</v>
      </c>
      <c r="J8" s="14">
        <v>43983</v>
      </c>
      <c r="K8" s="39">
        <f t="shared" si="0"/>
        <v>240</v>
      </c>
      <c r="L8" s="40">
        <v>36</v>
      </c>
      <c r="M8" s="43"/>
      <c r="N8" s="41">
        <f t="shared" si="2"/>
        <v>36</v>
      </c>
      <c r="O8" s="42">
        <v>4560.12</v>
      </c>
      <c r="P8" s="42">
        <f t="shared" si="1"/>
        <v>239.88</v>
      </c>
    </row>
    <row r="9" s="1" customFormat="1" ht="20" customHeight="1" spans="1:16">
      <c r="A9" s="9">
        <f>SUBTOTAL(103,$B$4:B8)</f>
        <v>5</v>
      </c>
      <c r="B9" s="12" t="s">
        <v>33</v>
      </c>
      <c r="C9" s="12" t="s">
        <v>20</v>
      </c>
      <c r="D9" s="12" t="s">
        <v>30</v>
      </c>
      <c r="E9" s="16" t="s">
        <v>31</v>
      </c>
      <c r="F9" s="13">
        <v>43982</v>
      </c>
      <c r="G9" s="14" t="s">
        <v>32</v>
      </c>
      <c r="H9" s="15">
        <v>10</v>
      </c>
      <c r="I9" s="38">
        <v>1200</v>
      </c>
      <c r="J9" s="14">
        <v>43983</v>
      </c>
      <c r="K9" s="39">
        <f t="shared" si="0"/>
        <v>60</v>
      </c>
      <c r="L9" s="40">
        <v>36</v>
      </c>
      <c r="M9" s="43"/>
      <c r="N9" s="41">
        <f t="shared" si="2"/>
        <v>36</v>
      </c>
      <c r="O9" s="42">
        <v>1140.12</v>
      </c>
      <c r="P9" s="42">
        <f t="shared" si="1"/>
        <v>59.8800000000001</v>
      </c>
    </row>
    <row r="10" s="1" customFormat="1" ht="20" customHeight="1" spans="1:16">
      <c r="A10" s="9">
        <f>SUBTOTAL(103,$B$4:B9)</f>
        <v>6</v>
      </c>
      <c r="B10" s="12" t="s">
        <v>34</v>
      </c>
      <c r="C10" s="12" t="s">
        <v>20</v>
      </c>
      <c r="D10" s="12" t="s">
        <v>30</v>
      </c>
      <c r="E10" s="16" t="s">
        <v>31</v>
      </c>
      <c r="F10" s="13">
        <v>43982</v>
      </c>
      <c r="G10" s="14" t="s">
        <v>32</v>
      </c>
      <c r="H10" s="15">
        <v>2</v>
      </c>
      <c r="I10" s="38">
        <v>820</v>
      </c>
      <c r="J10" s="14">
        <v>43983</v>
      </c>
      <c r="K10" s="39">
        <f t="shared" si="0"/>
        <v>41</v>
      </c>
      <c r="L10" s="40">
        <v>36</v>
      </c>
      <c r="M10" s="43"/>
      <c r="N10" s="41">
        <f t="shared" si="2"/>
        <v>36</v>
      </c>
      <c r="O10" s="42">
        <v>779.04</v>
      </c>
      <c r="P10" s="42">
        <f t="shared" si="1"/>
        <v>40.96</v>
      </c>
    </row>
    <row r="11" s="1" customFormat="1" ht="20" customHeight="1" spans="1:16">
      <c r="A11" s="9">
        <f>SUBTOTAL(103,$B$4:B10)</f>
        <v>7</v>
      </c>
      <c r="B11" s="16" t="s">
        <v>23</v>
      </c>
      <c r="C11" s="16" t="s">
        <v>24</v>
      </c>
      <c r="D11" s="16" t="s">
        <v>35</v>
      </c>
      <c r="E11" s="16" t="s">
        <v>31</v>
      </c>
      <c r="F11" s="13">
        <v>43982</v>
      </c>
      <c r="G11" s="14" t="s">
        <v>26</v>
      </c>
      <c r="H11" s="15">
        <v>6</v>
      </c>
      <c r="I11" s="44">
        <v>13482</v>
      </c>
      <c r="J11" s="14">
        <v>43983</v>
      </c>
      <c r="K11" s="39">
        <f t="shared" si="0"/>
        <v>674.1</v>
      </c>
      <c r="L11" s="40">
        <v>36</v>
      </c>
      <c r="M11" s="43"/>
      <c r="N11" s="41">
        <f t="shared" si="2"/>
        <v>36</v>
      </c>
      <c r="O11" s="42">
        <v>12808.08</v>
      </c>
      <c r="P11" s="42">
        <f t="shared" si="1"/>
        <v>673.92</v>
      </c>
    </row>
    <row r="12" s="1" customFormat="1" ht="20" customHeight="1" spans="1:16">
      <c r="A12" s="9">
        <f>SUBTOTAL(103,$B$4:B11)</f>
        <v>8</v>
      </c>
      <c r="B12" s="16" t="s">
        <v>36</v>
      </c>
      <c r="C12" s="16" t="s">
        <v>20</v>
      </c>
      <c r="D12" s="16" t="s">
        <v>37</v>
      </c>
      <c r="E12" s="16" t="s">
        <v>31</v>
      </c>
      <c r="F12" s="13">
        <v>43982</v>
      </c>
      <c r="G12" s="14" t="s">
        <v>32</v>
      </c>
      <c r="H12" s="15">
        <v>1</v>
      </c>
      <c r="I12" s="44">
        <v>2350</v>
      </c>
      <c r="J12" s="14">
        <v>43983</v>
      </c>
      <c r="K12" s="39">
        <f t="shared" si="0"/>
        <v>117.5</v>
      </c>
      <c r="L12" s="40">
        <v>36</v>
      </c>
      <c r="M12" s="43"/>
      <c r="N12" s="41">
        <v>36</v>
      </c>
      <c r="O12" s="42">
        <v>2232.36</v>
      </c>
      <c r="P12" s="42">
        <f t="shared" si="1"/>
        <v>117.64</v>
      </c>
    </row>
    <row r="13" s="1" customFormat="1" ht="20" customHeight="1" spans="1:16">
      <c r="A13" s="9">
        <f>SUBTOTAL(103,$B$4:B12)</f>
        <v>9</v>
      </c>
      <c r="B13" s="16" t="s">
        <v>38</v>
      </c>
      <c r="C13" s="16" t="s">
        <v>24</v>
      </c>
      <c r="D13" s="16" t="s">
        <v>39</v>
      </c>
      <c r="E13" s="16" t="s">
        <v>31</v>
      </c>
      <c r="F13" s="13">
        <v>43982</v>
      </c>
      <c r="G13" s="14" t="s">
        <v>26</v>
      </c>
      <c r="H13" s="15">
        <v>2</v>
      </c>
      <c r="I13" s="44">
        <v>7368</v>
      </c>
      <c r="J13" s="14">
        <v>43983</v>
      </c>
      <c r="K13" s="39">
        <f t="shared" si="0"/>
        <v>368.4</v>
      </c>
      <c r="L13" s="40">
        <v>36</v>
      </c>
      <c r="M13" s="43"/>
      <c r="N13" s="41">
        <v>36</v>
      </c>
      <c r="O13" s="42">
        <v>6999.48</v>
      </c>
      <c r="P13" s="42">
        <f t="shared" si="1"/>
        <v>368.52</v>
      </c>
    </row>
    <row r="14" s="1" customFormat="1" ht="20" customHeight="1" spans="1:16">
      <c r="A14" s="9">
        <f>SUBTOTAL(103,$B$4:B13)</f>
        <v>10</v>
      </c>
      <c r="B14" s="16" t="s">
        <v>40</v>
      </c>
      <c r="C14" s="16" t="s">
        <v>24</v>
      </c>
      <c r="D14" s="16" t="s">
        <v>41</v>
      </c>
      <c r="E14" s="16" t="s">
        <v>42</v>
      </c>
      <c r="F14" s="13">
        <v>44104</v>
      </c>
      <c r="G14" s="14" t="s">
        <v>26</v>
      </c>
      <c r="H14" s="15">
        <v>1</v>
      </c>
      <c r="I14" s="44">
        <v>1449</v>
      </c>
      <c r="J14" s="14">
        <v>44105</v>
      </c>
      <c r="K14" s="39">
        <f t="shared" si="0"/>
        <v>72.45</v>
      </c>
      <c r="L14" s="40">
        <v>36</v>
      </c>
      <c r="M14" s="43"/>
      <c r="N14" s="41">
        <v>36</v>
      </c>
      <c r="O14" s="42">
        <v>1376.64</v>
      </c>
      <c r="P14" s="42">
        <f t="shared" si="1"/>
        <v>72.3599999999999</v>
      </c>
    </row>
    <row r="15" s="1" customFormat="1" ht="20" customHeight="1" spans="1:16">
      <c r="A15" s="9">
        <f>SUBTOTAL(103,$B$4:B14)</f>
        <v>11</v>
      </c>
      <c r="B15" s="17" t="s">
        <v>23</v>
      </c>
      <c r="C15" s="17" t="s">
        <v>24</v>
      </c>
      <c r="D15" s="17" t="s">
        <v>43</v>
      </c>
      <c r="E15" s="16" t="s">
        <v>42</v>
      </c>
      <c r="F15" s="13">
        <v>44104</v>
      </c>
      <c r="G15" s="14" t="s">
        <v>44</v>
      </c>
      <c r="H15" s="15">
        <v>6</v>
      </c>
      <c r="I15" s="45">
        <v>11065</v>
      </c>
      <c r="J15" s="14">
        <v>44105</v>
      </c>
      <c r="K15" s="39">
        <f t="shared" si="0"/>
        <v>553.25</v>
      </c>
      <c r="L15" s="40">
        <v>36</v>
      </c>
      <c r="M15" s="43"/>
      <c r="N15" s="41">
        <v>36</v>
      </c>
      <c r="O15" s="42">
        <v>10511.64</v>
      </c>
      <c r="P15" s="42">
        <f t="shared" si="1"/>
        <v>553.360000000001</v>
      </c>
    </row>
    <row r="16" s="1" customFormat="1" ht="20" customHeight="1" spans="1:16">
      <c r="A16" s="9">
        <f>SUBTOTAL(103,$B$4:B15)</f>
        <v>12</v>
      </c>
      <c r="B16" s="17" t="s">
        <v>45</v>
      </c>
      <c r="C16" s="17" t="s">
        <v>24</v>
      </c>
      <c r="D16" s="17" t="s">
        <v>43</v>
      </c>
      <c r="E16" s="17" t="s">
        <v>31</v>
      </c>
      <c r="F16" s="13">
        <v>44145</v>
      </c>
      <c r="G16" s="14" t="s">
        <v>26</v>
      </c>
      <c r="H16" s="15">
        <v>1</v>
      </c>
      <c r="I16" s="45">
        <v>1160</v>
      </c>
      <c r="J16" s="14">
        <v>44166</v>
      </c>
      <c r="K16" s="39">
        <f t="shared" si="0"/>
        <v>58</v>
      </c>
      <c r="L16" s="40">
        <v>36</v>
      </c>
      <c r="M16" s="43"/>
      <c r="N16" s="41">
        <v>36</v>
      </c>
      <c r="O16" s="42">
        <v>1101.96</v>
      </c>
      <c r="P16" s="42">
        <f t="shared" si="1"/>
        <v>58.04</v>
      </c>
    </row>
    <row r="17" s="1" customFormat="1" ht="20" customHeight="1" spans="1:17">
      <c r="A17" s="9">
        <f>SUBTOTAL(103,$B$4:B16)</f>
        <v>13</v>
      </c>
      <c r="B17" s="17" t="s">
        <v>46</v>
      </c>
      <c r="C17" s="17" t="s">
        <v>47</v>
      </c>
      <c r="D17" s="17" t="s">
        <v>48</v>
      </c>
      <c r="E17" s="17" t="s">
        <v>42</v>
      </c>
      <c r="F17" s="13">
        <v>44195</v>
      </c>
      <c r="G17" s="14" t="s">
        <v>22</v>
      </c>
      <c r="H17" s="15">
        <v>80</v>
      </c>
      <c r="I17" s="45">
        <v>19600</v>
      </c>
      <c r="J17" s="14">
        <v>44197</v>
      </c>
      <c r="K17" s="39">
        <f t="shared" si="0"/>
        <v>980</v>
      </c>
      <c r="L17" s="40">
        <v>36</v>
      </c>
      <c r="M17" s="43"/>
      <c r="N17" s="41">
        <v>36</v>
      </c>
      <c r="O17" s="42">
        <f t="shared" ref="O17:O44" si="3">Q17*N17</f>
        <v>18619.92</v>
      </c>
      <c r="P17" s="42">
        <f t="shared" si="1"/>
        <v>980.079999999998</v>
      </c>
      <c r="Q17" s="1">
        <f t="shared" ref="Q17:Q42" si="4">ROUND((I17-K17)/L17,2)</f>
        <v>517.22</v>
      </c>
    </row>
    <row r="18" s="1" customFormat="1" ht="20" customHeight="1" spans="1:17">
      <c r="A18" s="9">
        <f>SUBTOTAL(103,$B$4:B17)</f>
        <v>14</v>
      </c>
      <c r="B18" s="17" t="s">
        <v>49</v>
      </c>
      <c r="C18" s="17" t="s">
        <v>47</v>
      </c>
      <c r="D18" s="17" t="s">
        <v>48</v>
      </c>
      <c r="E18" s="17" t="s">
        <v>42</v>
      </c>
      <c r="F18" s="13">
        <v>44195</v>
      </c>
      <c r="G18" s="14" t="s">
        <v>22</v>
      </c>
      <c r="H18" s="15">
        <v>160</v>
      </c>
      <c r="I18" s="45">
        <v>7600</v>
      </c>
      <c r="J18" s="14">
        <v>44197</v>
      </c>
      <c r="K18" s="39">
        <f t="shared" si="0"/>
        <v>380</v>
      </c>
      <c r="L18" s="40">
        <v>36</v>
      </c>
      <c r="M18" s="43"/>
      <c r="N18" s="41">
        <v>36</v>
      </c>
      <c r="O18" s="42">
        <f t="shared" si="3"/>
        <v>7220.16</v>
      </c>
      <c r="P18" s="42">
        <f t="shared" si="1"/>
        <v>379.84</v>
      </c>
      <c r="Q18" s="1">
        <f t="shared" si="4"/>
        <v>200.56</v>
      </c>
    </row>
    <row r="19" s="1" customFormat="1" ht="20" customHeight="1" spans="1:17">
      <c r="A19" s="9">
        <f>SUBTOTAL(103,$B$4:B18)</f>
        <v>15</v>
      </c>
      <c r="B19" s="17" t="s">
        <v>34</v>
      </c>
      <c r="C19" s="17" t="s">
        <v>20</v>
      </c>
      <c r="D19" s="17" t="s">
        <v>50</v>
      </c>
      <c r="E19" s="17" t="s">
        <v>42</v>
      </c>
      <c r="F19" s="13">
        <v>44195</v>
      </c>
      <c r="G19" s="14" t="s">
        <v>32</v>
      </c>
      <c r="H19" s="15">
        <v>1</v>
      </c>
      <c r="I19" s="45">
        <v>1222</v>
      </c>
      <c r="J19" s="14">
        <v>44197</v>
      </c>
      <c r="K19" s="39">
        <f t="shared" si="0"/>
        <v>61.1</v>
      </c>
      <c r="L19" s="40">
        <v>36</v>
      </c>
      <c r="M19" s="43"/>
      <c r="N19" s="41">
        <v>36</v>
      </c>
      <c r="O19" s="42">
        <f t="shared" si="3"/>
        <v>1161</v>
      </c>
      <c r="P19" s="42">
        <f t="shared" si="1"/>
        <v>61</v>
      </c>
      <c r="Q19" s="1">
        <f t="shared" si="4"/>
        <v>32.25</v>
      </c>
    </row>
    <row r="20" s="1" customFormat="1" ht="20" customHeight="1" spans="1:17">
      <c r="A20" s="9">
        <f>SUBTOTAL(103,$B$4:B19)</f>
        <v>16</v>
      </c>
      <c r="B20" s="17" t="s">
        <v>51</v>
      </c>
      <c r="C20" s="17" t="s">
        <v>47</v>
      </c>
      <c r="D20" s="17" t="s">
        <v>52</v>
      </c>
      <c r="E20" s="17" t="s">
        <v>42</v>
      </c>
      <c r="F20" s="13">
        <v>44195</v>
      </c>
      <c r="G20" s="14" t="s">
        <v>26</v>
      </c>
      <c r="H20" s="15">
        <v>200</v>
      </c>
      <c r="I20" s="45">
        <v>200000</v>
      </c>
      <c r="J20" s="14">
        <v>44197</v>
      </c>
      <c r="K20" s="39">
        <f t="shared" si="0"/>
        <v>10000</v>
      </c>
      <c r="L20" s="40">
        <v>36</v>
      </c>
      <c r="M20" s="43"/>
      <c r="N20" s="41">
        <v>36</v>
      </c>
      <c r="O20" s="42">
        <f t="shared" si="3"/>
        <v>190000.08</v>
      </c>
      <c r="P20" s="42">
        <f t="shared" si="1"/>
        <v>9999.92000000001</v>
      </c>
      <c r="Q20" s="1">
        <f t="shared" si="4"/>
        <v>5277.78</v>
      </c>
    </row>
    <row r="21" s="1" customFormat="1" ht="20" customHeight="1" spans="1:17">
      <c r="A21" s="9">
        <f>SUBTOTAL(103,$B$4:B20)</f>
        <v>17</v>
      </c>
      <c r="B21" s="17" t="s">
        <v>53</v>
      </c>
      <c r="C21" s="17" t="s">
        <v>47</v>
      </c>
      <c r="D21" s="17" t="s">
        <v>52</v>
      </c>
      <c r="E21" s="17" t="s">
        <v>42</v>
      </c>
      <c r="F21" s="13">
        <v>44195</v>
      </c>
      <c r="G21" s="14" t="s">
        <v>44</v>
      </c>
      <c r="H21" s="15">
        <v>146</v>
      </c>
      <c r="I21" s="46">
        <v>792800</v>
      </c>
      <c r="J21" s="14">
        <v>44197</v>
      </c>
      <c r="K21" s="39">
        <f t="shared" si="0"/>
        <v>39640</v>
      </c>
      <c r="L21" s="47">
        <v>36</v>
      </c>
      <c r="M21" s="43"/>
      <c r="N21" s="41">
        <v>36</v>
      </c>
      <c r="O21" s="42">
        <f t="shared" si="3"/>
        <v>753159.96</v>
      </c>
      <c r="P21" s="48">
        <f t="shared" si="1"/>
        <v>39640.04</v>
      </c>
      <c r="Q21" s="1">
        <f t="shared" si="4"/>
        <v>20921.11</v>
      </c>
    </row>
    <row r="22" s="1" customFormat="1" ht="20" customHeight="1" spans="1:17">
      <c r="A22" s="9">
        <f>SUBTOTAL(103,$B$4:B21)</f>
        <v>18</v>
      </c>
      <c r="B22" s="17" t="s">
        <v>54</v>
      </c>
      <c r="C22" s="17" t="s">
        <v>47</v>
      </c>
      <c r="D22" s="17" t="s">
        <v>52</v>
      </c>
      <c r="E22" s="17" t="s">
        <v>42</v>
      </c>
      <c r="F22" s="13">
        <v>44195</v>
      </c>
      <c r="G22" s="14" t="s">
        <v>32</v>
      </c>
      <c r="H22" s="15">
        <v>9</v>
      </c>
      <c r="I22" s="46">
        <v>22500</v>
      </c>
      <c r="J22" s="14">
        <v>44197</v>
      </c>
      <c r="K22" s="39">
        <f t="shared" si="0"/>
        <v>1125</v>
      </c>
      <c r="L22" s="47">
        <v>36</v>
      </c>
      <c r="M22" s="43"/>
      <c r="N22" s="41">
        <v>36</v>
      </c>
      <c r="O22" s="42">
        <f t="shared" si="3"/>
        <v>21375</v>
      </c>
      <c r="P22" s="48">
        <f t="shared" si="1"/>
        <v>1125</v>
      </c>
      <c r="Q22" s="1">
        <f t="shared" si="4"/>
        <v>593.75</v>
      </c>
    </row>
    <row r="23" s="1" customFormat="1" ht="20" customHeight="1" spans="1:17">
      <c r="A23" s="9">
        <f>SUBTOTAL(103,$B$4:B22)</f>
        <v>19</v>
      </c>
      <c r="B23" s="17" t="s">
        <v>55</v>
      </c>
      <c r="C23" s="17" t="s">
        <v>47</v>
      </c>
      <c r="D23" s="17" t="s">
        <v>52</v>
      </c>
      <c r="E23" s="17" t="s">
        <v>42</v>
      </c>
      <c r="F23" s="13">
        <v>44195</v>
      </c>
      <c r="G23" s="14" t="s">
        <v>56</v>
      </c>
      <c r="H23" s="15">
        <v>2</v>
      </c>
      <c r="I23" s="46">
        <v>3000</v>
      </c>
      <c r="J23" s="14">
        <v>44197</v>
      </c>
      <c r="K23" s="39">
        <f t="shared" si="0"/>
        <v>150</v>
      </c>
      <c r="L23" s="47">
        <v>36</v>
      </c>
      <c r="M23" s="43"/>
      <c r="N23" s="41">
        <v>36</v>
      </c>
      <c r="O23" s="42">
        <f t="shared" si="3"/>
        <v>2850.12</v>
      </c>
      <c r="P23" s="48">
        <f t="shared" si="1"/>
        <v>149.88</v>
      </c>
      <c r="Q23" s="1">
        <f t="shared" si="4"/>
        <v>79.17</v>
      </c>
    </row>
    <row r="24" s="1" customFormat="1" ht="20" customHeight="1" spans="1:17">
      <c r="A24" s="9">
        <f>SUBTOTAL(103,$B$4:B23)</f>
        <v>20</v>
      </c>
      <c r="B24" s="17" t="s">
        <v>57</v>
      </c>
      <c r="C24" s="17" t="s">
        <v>47</v>
      </c>
      <c r="D24" s="17" t="s">
        <v>52</v>
      </c>
      <c r="E24" s="17" t="s">
        <v>42</v>
      </c>
      <c r="F24" s="13">
        <v>44195</v>
      </c>
      <c r="G24" s="14" t="s">
        <v>26</v>
      </c>
      <c r="H24" s="15">
        <v>2</v>
      </c>
      <c r="I24" s="46">
        <v>5300</v>
      </c>
      <c r="J24" s="14">
        <v>44197</v>
      </c>
      <c r="K24" s="39">
        <f t="shared" si="0"/>
        <v>265</v>
      </c>
      <c r="L24" s="47">
        <v>36</v>
      </c>
      <c r="M24" s="43"/>
      <c r="N24" s="41">
        <v>36</v>
      </c>
      <c r="O24" s="42">
        <f t="shared" si="3"/>
        <v>5034.96</v>
      </c>
      <c r="P24" s="48">
        <f t="shared" si="1"/>
        <v>265.039999999999</v>
      </c>
      <c r="Q24" s="1">
        <f t="shared" si="4"/>
        <v>139.86</v>
      </c>
    </row>
    <row r="25" s="1" customFormat="1" ht="20" customHeight="1" spans="1:17">
      <c r="A25" s="9">
        <f>SUBTOTAL(103,$B$4:B24)</f>
        <v>21</v>
      </c>
      <c r="B25" s="17" t="s">
        <v>58</v>
      </c>
      <c r="C25" s="17" t="s">
        <v>47</v>
      </c>
      <c r="D25" s="17" t="s">
        <v>52</v>
      </c>
      <c r="E25" s="17" t="s">
        <v>42</v>
      </c>
      <c r="F25" s="13">
        <v>44195</v>
      </c>
      <c r="G25" s="14" t="s">
        <v>26</v>
      </c>
      <c r="H25" s="15">
        <v>4</v>
      </c>
      <c r="I25" s="46">
        <v>720</v>
      </c>
      <c r="J25" s="14">
        <v>44197</v>
      </c>
      <c r="K25" s="39">
        <f t="shared" si="0"/>
        <v>36</v>
      </c>
      <c r="L25" s="47">
        <v>36</v>
      </c>
      <c r="M25" s="43"/>
      <c r="N25" s="41">
        <v>36</v>
      </c>
      <c r="O25" s="42">
        <f t="shared" si="3"/>
        <v>684</v>
      </c>
      <c r="P25" s="48">
        <f t="shared" si="1"/>
        <v>36</v>
      </c>
      <c r="Q25" s="1">
        <f t="shared" si="4"/>
        <v>19</v>
      </c>
    </row>
    <row r="26" s="1" customFormat="1" ht="20" customHeight="1" spans="1:17">
      <c r="A26" s="9">
        <f>SUBTOTAL(103,$B$4:B25)</f>
        <v>22</v>
      </c>
      <c r="B26" s="17" t="s">
        <v>59</v>
      </c>
      <c r="C26" s="17" t="s">
        <v>47</v>
      </c>
      <c r="D26" s="17" t="s">
        <v>52</v>
      </c>
      <c r="E26" s="17" t="s">
        <v>42</v>
      </c>
      <c r="F26" s="13">
        <v>44195</v>
      </c>
      <c r="G26" s="14" t="s">
        <v>32</v>
      </c>
      <c r="H26" s="15">
        <v>2</v>
      </c>
      <c r="I26" s="46">
        <v>3000</v>
      </c>
      <c r="J26" s="14">
        <v>44197</v>
      </c>
      <c r="K26" s="39">
        <f t="shared" si="0"/>
        <v>150</v>
      </c>
      <c r="L26" s="47">
        <v>36</v>
      </c>
      <c r="M26" s="43"/>
      <c r="N26" s="41">
        <v>36</v>
      </c>
      <c r="O26" s="42">
        <f t="shared" si="3"/>
        <v>2850.12</v>
      </c>
      <c r="P26" s="48">
        <f t="shared" si="1"/>
        <v>149.88</v>
      </c>
      <c r="Q26" s="1">
        <f t="shared" si="4"/>
        <v>79.17</v>
      </c>
    </row>
    <row r="27" s="1" customFormat="1" ht="20" customHeight="1" spans="1:17">
      <c r="A27" s="9">
        <f>SUBTOTAL(103,$B$4:B26)</f>
        <v>23</v>
      </c>
      <c r="B27" s="17" t="s">
        <v>60</v>
      </c>
      <c r="C27" s="17" t="s">
        <v>47</v>
      </c>
      <c r="D27" s="17" t="s">
        <v>52</v>
      </c>
      <c r="E27" s="17" t="s">
        <v>42</v>
      </c>
      <c r="F27" s="13">
        <v>44195</v>
      </c>
      <c r="G27" s="14" t="s">
        <v>44</v>
      </c>
      <c r="H27" s="15">
        <v>196</v>
      </c>
      <c r="I27" s="46">
        <v>98000</v>
      </c>
      <c r="J27" s="14">
        <v>44197</v>
      </c>
      <c r="K27" s="39">
        <f t="shared" si="0"/>
        <v>4900</v>
      </c>
      <c r="L27" s="47">
        <v>36</v>
      </c>
      <c r="M27" s="43"/>
      <c r="N27" s="41">
        <v>36</v>
      </c>
      <c r="O27" s="42">
        <f t="shared" si="3"/>
        <v>93099.96</v>
      </c>
      <c r="P27" s="48">
        <f t="shared" si="1"/>
        <v>4900.03999999999</v>
      </c>
      <c r="Q27" s="1">
        <f t="shared" si="4"/>
        <v>2586.11</v>
      </c>
    </row>
    <row r="28" s="1" customFormat="1" ht="20" customHeight="1" spans="1:17">
      <c r="A28" s="9">
        <f>SUBTOTAL(103,$B$4:B27)</f>
        <v>24</v>
      </c>
      <c r="B28" s="17" t="s">
        <v>61</v>
      </c>
      <c r="C28" s="17" t="s">
        <v>47</v>
      </c>
      <c r="D28" s="17" t="s">
        <v>52</v>
      </c>
      <c r="E28" s="17" t="s">
        <v>42</v>
      </c>
      <c r="F28" s="13">
        <v>44195</v>
      </c>
      <c r="G28" s="14" t="s">
        <v>32</v>
      </c>
      <c r="H28" s="15">
        <v>2</v>
      </c>
      <c r="I28" s="46">
        <v>2080</v>
      </c>
      <c r="J28" s="14">
        <v>44197</v>
      </c>
      <c r="K28" s="39">
        <f t="shared" si="0"/>
        <v>104</v>
      </c>
      <c r="L28" s="47">
        <v>36</v>
      </c>
      <c r="M28" s="43"/>
      <c r="N28" s="41">
        <v>36</v>
      </c>
      <c r="O28" s="42">
        <f t="shared" si="3"/>
        <v>1976.04</v>
      </c>
      <c r="P28" s="48">
        <f t="shared" si="1"/>
        <v>103.96</v>
      </c>
      <c r="Q28" s="1">
        <f t="shared" si="4"/>
        <v>54.89</v>
      </c>
    </row>
    <row r="29" s="1" customFormat="1" ht="20" customHeight="1" spans="1:17">
      <c r="A29" s="9">
        <f>SUBTOTAL(103,$B$4:B28)</f>
        <v>25</v>
      </c>
      <c r="B29" s="17" t="s">
        <v>62</v>
      </c>
      <c r="C29" s="17" t="s">
        <v>47</v>
      </c>
      <c r="D29" s="17" t="s">
        <v>52</v>
      </c>
      <c r="E29" s="17" t="s">
        <v>42</v>
      </c>
      <c r="F29" s="13">
        <v>44195</v>
      </c>
      <c r="G29" s="14" t="s">
        <v>32</v>
      </c>
      <c r="H29" s="15">
        <v>2</v>
      </c>
      <c r="I29" s="46">
        <v>600</v>
      </c>
      <c r="J29" s="14">
        <v>44197</v>
      </c>
      <c r="K29" s="39">
        <f t="shared" si="0"/>
        <v>30</v>
      </c>
      <c r="L29" s="47">
        <v>36</v>
      </c>
      <c r="M29" s="43"/>
      <c r="N29" s="41">
        <v>36</v>
      </c>
      <c r="O29" s="42">
        <f t="shared" si="3"/>
        <v>569.88</v>
      </c>
      <c r="P29" s="48">
        <f t="shared" si="1"/>
        <v>30.12</v>
      </c>
      <c r="Q29" s="1">
        <f t="shared" si="4"/>
        <v>15.83</v>
      </c>
    </row>
    <row r="30" s="1" customFormat="1" ht="20" customHeight="1" spans="1:17">
      <c r="A30" s="9">
        <f>SUBTOTAL(103,$B$4:B29)</f>
        <v>26</v>
      </c>
      <c r="B30" s="17" t="s">
        <v>29</v>
      </c>
      <c r="C30" s="17" t="s">
        <v>20</v>
      </c>
      <c r="D30" s="12" t="s">
        <v>30</v>
      </c>
      <c r="E30" s="12" t="s">
        <v>63</v>
      </c>
      <c r="F30" s="13">
        <v>44255</v>
      </c>
      <c r="G30" s="14" t="s">
        <v>44</v>
      </c>
      <c r="H30" s="15">
        <v>5</v>
      </c>
      <c r="I30" s="45">
        <v>2525</v>
      </c>
      <c r="J30" s="14">
        <v>44256</v>
      </c>
      <c r="K30" s="39">
        <f t="shared" si="0"/>
        <v>126.25</v>
      </c>
      <c r="L30" s="40">
        <v>36</v>
      </c>
      <c r="M30" s="43"/>
      <c r="N30" s="41">
        <v>36</v>
      </c>
      <c r="O30" s="42">
        <f t="shared" si="3"/>
        <v>2398.68</v>
      </c>
      <c r="P30" s="42">
        <f t="shared" si="1"/>
        <v>126.32</v>
      </c>
      <c r="Q30" s="1">
        <f t="shared" si="4"/>
        <v>66.63</v>
      </c>
    </row>
    <row r="31" s="1" customFormat="1" ht="20" customHeight="1" spans="1:17">
      <c r="A31" s="9">
        <f>SUBTOTAL(103,$B$4:B30)</f>
        <v>27</v>
      </c>
      <c r="B31" s="17" t="s">
        <v>64</v>
      </c>
      <c r="C31" s="17" t="s">
        <v>20</v>
      </c>
      <c r="D31" s="12" t="s">
        <v>30</v>
      </c>
      <c r="E31" s="12" t="s">
        <v>63</v>
      </c>
      <c r="F31" s="13">
        <v>44255</v>
      </c>
      <c r="G31" s="14" t="s">
        <v>44</v>
      </c>
      <c r="H31" s="15">
        <v>5</v>
      </c>
      <c r="I31" s="45">
        <v>525</v>
      </c>
      <c r="J31" s="14">
        <v>44256</v>
      </c>
      <c r="K31" s="39">
        <f t="shared" si="0"/>
        <v>26.25</v>
      </c>
      <c r="L31" s="40">
        <v>36</v>
      </c>
      <c r="M31" s="43"/>
      <c r="N31" s="41">
        <v>36</v>
      </c>
      <c r="O31" s="42">
        <f t="shared" si="3"/>
        <v>498.6</v>
      </c>
      <c r="P31" s="42">
        <f t="shared" si="1"/>
        <v>26.4</v>
      </c>
      <c r="Q31" s="1">
        <f t="shared" si="4"/>
        <v>13.85</v>
      </c>
    </row>
    <row r="32" s="1" customFormat="1" ht="20" customHeight="1" spans="1:17">
      <c r="A32" s="9">
        <f>SUBTOTAL(103,$B$4:B31)</f>
        <v>28</v>
      </c>
      <c r="B32" s="17" t="s">
        <v>65</v>
      </c>
      <c r="C32" s="17" t="s">
        <v>20</v>
      </c>
      <c r="D32" s="12" t="s">
        <v>30</v>
      </c>
      <c r="E32" s="12" t="s">
        <v>63</v>
      </c>
      <c r="F32" s="13">
        <v>44255</v>
      </c>
      <c r="G32" s="14" t="s">
        <v>44</v>
      </c>
      <c r="H32" s="15">
        <v>1</v>
      </c>
      <c r="I32" s="45">
        <v>1600</v>
      </c>
      <c r="J32" s="14">
        <v>44256</v>
      </c>
      <c r="K32" s="39">
        <f t="shared" si="0"/>
        <v>80</v>
      </c>
      <c r="L32" s="40">
        <v>36</v>
      </c>
      <c r="M32" s="43"/>
      <c r="N32" s="41">
        <v>36</v>
      </c>
      <c r="O32" s="42">
        <f t="shared" si="3"/>
        <v>1519.92</v>
      </c>
      <c r="P32" s="42">
        <f t="shared" si="1"/>
        <v>80.0799999999999</v>
      </c>
      <c r="Q32" s="1">
        <f t="shared" si="4"/>
        <v>42.22</v>
      </c>
    </row>
    <row r="33" s="1" customFormat="1" ht="20" customHeight="1" spans="1:17">
      <c r="A33" s="9">
        <f>SUBTOTAL(103,$B$4:B32)</f>
        <v>29</v>
      </c>
      <c r="B33" s="17" t="s">
        <v>23</v>
      </c>
      <c r="C33" s="17" t="s">
        <v>24</v>
      </c>
      <c r="D33" s="17" t="s">
        <v>66</v>
      </c>
      <c r="E33" s="17" t="s">
        <v>31</v>
      </c>
      <c r="F33" s="13">
        <v>44316</v>
      </c>
      <c r="G33" s="14" t="s">
        <v>26</v>
      </c>
      <c r="H33" s="15">
        <v>7</v>
      </c>
      <c r="I33" s="45">
        <v>14070</v>
      </c>
      <c r="J33" s="14">
        <v>44317</v>
      </c>
      <c r="K33" s="39">
        <f t="shared" si="0"/>
        <v>703.5</v>
      </c>
      <c r="L33" s="40">
        <v>36</v>
      </c>
      <c r="M33" s="43"/>
      <c r="N33" s="41">
        <v>36</v>
      </c>
      <c r="O33" s="42">
        <f t="shared" si="3"/>
        <v>13366.44</v>
      </c>
      <c r="P33" s="42">
        <f t="shared" si="1"/>
        <v>703.559999999999</v>
      </c>
      <c r="Q33" s="1">
        <f t="shared" si="4"/>
        <v>371.29</v>
      </c>
    </row>
    <row r="34" s="1" customFormat="1" ht="20" customHeight="1" spans="1:17">
      <c r="A34" s="9">
        <f>SUBTOTAL(103,$B$4:B33)</f>
        <v>30</v>
      </c>
      <c r="B34" s="17" t="s">
        <v>40</v>
      </c>
      <c r="C34" s="17" t="s">
        <v>24</v>
      </c>
      <c r="D34" s="17" t="s">
        <v>67</v>
      </c>
      <c r="E34" s="17" t="s">
        <v>31</v>
      </c>
      <c r="F34" s="13">
        <v>44316</v>
      </c>
      <c r="G34" s="14" t="s">
        <v>26</v>
      </c>
      <c r="H34" s="15">
        <v>2</v>
      </c>
      <c r="I34" s="45">
        <v>2888</v>
      </c>
      <c r="J34" s="14">
        <v>44317</v>
      </c>
      <c r="K34" s="39">
        <f t="shared" si="0"/>
        <v>144.4</v>
      </c>
      <c r="L34" s="40">
        <v>36</v>
      </c>
      <c r="M34" s="43"/>
      <c r="N34" s="41">
        <v>36</v>
      </c>
      <c r="O34" s="42">
        <f t="shared" si="3"/>
        <v>2743.56</v>
      </c>
      <c r="P34" s="42">
        <f t="shared" si="1"/>
        <v>144.44</v>
      </c>
      <c r="Q34" s="1">
        <f t="shared" si="4"/>
        <v>76.21</v>
      </c>
    </row>
    <row r="35" s="1" customFormat="1" ht="20" customHeight="1" spans="1:17">
      <c r="A35" s="9">
        <f>SUBTOTAL(103,$B$4:B34)</f>
        <v>31</v>
      </c>
      <c r="B35" s="17" t="s">
        <v>40</v>
      </c>
      <c r="C35" s="17" t="s">
        <v>24</v>
      </c>
      <c r="D35" s="17" t="s">
        <v>67</v>
      </c>
      <c r="E35" s="17" t="s">
        <v>42</v>
      </c>
      <c r="F35" s="13">
        <v>44408</v>
      </c>
      <c r="G35" s="14" t="s">
        <v>26</v>
      </c>
      <c r="H35" s="15">
        <v>1</v>
      </c>
      <c r="I35" s="45">
        <v>1494</v>
      </c>
      <c r="J35" s="14">
        <v>44409</v>
      </c>
      <c r="K35" s="39">
        <f t="shared" si="0"/>
        <v>74.7</v>
      </c>
      <c r="L35" s="40">
        <v>36</v>
      </c>
      <c r="M35" s="43"/>
      <c r="N35" s="41">
        <v>36</v>
      </c>
      <c r="O35" s="42">
        <f t="shared" si="3"/>
        <v>1419.48</v>
      </c>
      <c r="P35" s="42">
        <f t="shared" si="1"/>
        <v>74.52</v>
      </c>
      <c r="Q35" s="1">
        <f t="shared" si="4"/>
        <v>39.43</v>
      </c>
    </row>
    <row r="36" s="1" customFormat="1" ht="20" customHeight="1" spans="1:17">
      <c r="A36" s="9">
        <f>SUBTOTAL(103,$B$4:B35)</f>
        <v>32</v>
      </c>
      <c r="B36" s="17" t="s">
        <v>46</v>
      </c>
      <c r="C36" s="17" t="s">
        <v>20</v>
      </c>
      <c r="D36" s="12" t="s">
        <v>30</v>
      </c>
      <c r="E36" s="12" t="s">
        <v>63</v>
      </c>
      <c r="F36" s="13">
        <v>44408</v>
      </c>
      <c r="G36" s="14" t="s">
        <v>44</v>
      </c>
      <c r="H36" s="15">
        <v>12</v>
      </c>
      <c r="I36" s="45">
        <v>4200</v>
      </c>
      <c r="J36" s="14">
        <v>44409</v>
      </c>
      <c r="K36" s="39">
        <f t="shared" si="0"/>
        <v>210</v>
      </c>
      <c r="L36" s="40">
        <v>36</v>
      </c>
      <c r="M36" s="43"/>
      <c r="N36" s="41">
        <v>36</v>
      </c>
      <c r="O36" s="42">
        <f t="shared" si="3"/>
        <v>3989.88</v>
      </c>
      <c r="P36" s="42">
        <f t="shared" si="1"/>
        <v>210.12</v>
      </c>
      <c r="Q36" s="1">
        <f t="shared" si="4"/>
        <v>110.83</v>
      </c>
    </row>
    <row r="37" s="1" customFormat="1" ht="20" customHeight="1" spans="1:17">
      <c r="A37" s="9">
        <f>SUBTOTAL(103,$B$4:B36)</f>
        <v>33</v>
      </c>
      <c r="B37" s="17" t="s">
        <v>23</v>
      </c>
      <c r="C37" s="17" t="s">
        <v>24</v>
      </c>
      <c r="D37" s="17" t="s">
        <v>66</v>
      </c>
      <c r="E37" s="12" t="s">
        <v>63</v>
      </c>
      <c r="F37" s="13">
        <v>44408</v>
      </c>
      <c r="G37" s="14" t="s">
        <v>26</v>
      </c>
      <c r="H37" s="15">
        <v>10</v>
      </c>
      <c r="I37" s="45">
        <v>20100</v>
      </c>
      <c r="J37" s="14">
        <v>44409</v>
      </c>
      <c r="K37" s="39">
        <f t="shared" si="0"/>
        <v>1005</v>
      </c>
      <c r="L37" s="40">
        <v>36</v>
      </c>
      <c r="M37" s="43"/>
      <c r="N37" s="41">
        <v>36</v>
      </c>
      <c r="O37" s="42">
        <f t="shared" si="3"/>
        <v>19095.12</v>
      </c>
      <c r="P37" s="42">
        <f t="shared" si="1"/>
        <v>1004.88</v>
      </c>
      <c r="Q37" s="1">
        <f t="shared" si="4"/>
        <v>530.42</v>
      </c>
    </row>
    <row r="38" s="1" customFormat="1" ht="20" customHeight="1" spans="1:17">
      <c r="A38" s="9">
        <f>SUBTOTAL(103,$B$4:B37)</f>
        <v>34</v>
      </c>
      <c r="B38" s="17" t="s">
        <v>23</v>
      </c>
      <c r="C38" s="17" t="s">
        <v>24</v>
      </c>
      <c r="D38" s="17" t="s">
        <v>68</v>
      </c>
      <c r="E38" s="17" t="s">
        <v>42</v>
      </c>
      <c r="F38" s="13">
        <v>44713</v>
      </c>
      <c r="G38" s="14" t="s">
        <v>26</v>
      </c>
      <c r="H38" s="15">
        <v>3</v>
      </c>
      <c r="I38" s="45">
        <v>7800</v>
      </c>
      <c r="J38" s="14">
        <f>DATE(YEAR(F38),MONTH(F38)+1,DAY(1))</f>
        <v>44743</v>
      </c>
      <c r="K38" s="39">
        <f t="shared" si="0"/>
        <v>390</v>
      </c>
      <c r="L38" s="40">
        <v>36</v>
      </c>
      <c r="M38" s="43">
        <f t="shared" ref="M38:M44" si="5">IF(N38&gt;L38,0,ROUND((I38-K38)/L38,2))</f>
        <v>205.83</v>
      </c>
      <c r="N38" s="41">
        <f>(YEAR($P$2)-YEAR(F38))*12+MONTH($P$2)-MONTH(F38)</f>
        <v>34</v>
      </c>
      <c r="O38" s="42">
        <f t="shared" si="3"/>
        <v>6998.22</v>
      </c>
      <c r="P38" s="42">
        <f t="shared" si="1"/>
        <v>801.78</v>
      </c>
      <c r="Q38" s="1">
        <f t="shared" si="4"/>
        <v>205.83</v>
      </c>
    </row>
    <row r="39" s="1" customFormat="1" ht="20" customHeight="1" spans="1:17">
      <c r="A39" s="9">
        <f>SUBTOTAL(103,$B$4:B38)</f>
        <v>35</v>
      </c>
      <c r="B39" s="17" t="s">
        <v>34</v>
      </c>
      <c r="C39" s="17" t="s">
        <v>20</v>
      </c>
      <c r="D39" s="17" t="s">
        <v>69</v>
      </c>
      <c r="E39" s="17" t="s">
        <v>42</v>
      </c>
      <c r="F39" s="13">
        <v>45272</v>
      </c>
      <c r="G39" s="14" t="s">
        <v>70</v>
      </c>
      <c r="H39" s="15">
        <v>3</v>
      </c>
      <c r="I39" s="45">
        <v>1080</v>
      </c>
      <c r="J39" s="14">
        <v>44927</v>
      </c>
      <c r="K39" s="39">
        <f t="shared" si="0"/>
        <v>54</v>
      </c>
      <c r="L39" s="40">
        <v>36</v>
      </c>
      <c r="M39" s="43">
        <f t="shared" si="5"/>
        <v>28.5</v>
      </c>
      <c r="N39" s="41">
        <f>(YEAR($P$2)-YEAR(F39))*12+MONTH($P$2)-MONTH(F39)</f>
        <v>16</v>
      </c>
      <c r="O39" s="42">
        <f t="shared" si="3"/>
        <v>456</v>
      </c>
      <c r="P39" s="42">
        <f t="shared" si="1"/>
        <v>624</v>
      </c>
      <c r="Q39" s="1">
        <f t="shared" si="4"/>
        <v>28.5</v>
      </c>
    </row>
    <row r="40" s="1" customFormat="1" ht="20" customHeight="1" spans="1:17">
      <c r="A40" s="9">
        <f>SUBTOTAL(103,$B$4:B39)</f>
        <v>36</v>
      </c>
      <c r="B40" s="17" t="s">
        <v>71</v>
      </c>
      <c r="C40" s="17" t="s">
        <v>47</v>
      </c>
      <c r="D40" s="17" t="s">
        <v>68</v>
      </c>
      <c r="E40" s="17" t="s">
        <v>42</v>
      </c>
      <c r="F40" s="13">
        <v>45289</v>
      </c>
      <c r="G40" s="14" t="s">
        <v>26</v>
      </c>
      <c r="H40" s="15">
        <v>1</v>
      </c>
      <c r="I40" s="45">
        <v>1850</v>
      </c>
      <c r="J40" s="14">
        <v>44927</v>
      </c>
      <c r="K40" s="39">
        <f t="shared" si="0"/>
        <v>92.5</v>
      </c>
      <c r="L40" s="40">
        <v>36</v>
      </c>
      <c r="M40" s="43">
        <f t="shared" si="5"/>
        <v>48.82</v>
      </c>
      <c r="N40" s="41">
        <f>(YEAR($P$2)-YEAR(F40))*12+MONTH($P$2)-MONTH(F40)</f>
        <v>16</v>
      </c>
      <c r="O40" s="42">
        <f t="shared" si="3"/>
        <v>781.12</v>
      </c>
      <c r="P40" s="42">
        <f t="shared" si="1"/>
        <v>1068.88</v>
      </c>
      <c r="Q40" s="1">
        <f t="shared" si="4"/>
        <v>48.82</v>
      </c>
    </row>
    <row r="41" s="1" customFormat="1" ht="20" customHeight="1" spans="1:17">
      <c r="A41" s="9">
        <f>SUBTOTAL(103,$B$4:B40)</f>
        <v>37</v>
      </c>
      <c r="B41" s="17" t="s">
        <v>71</v>
      </c>
      <c r="C41" s="17" t="s">
        <v>47</v>
      </c>
      <c r="D41" s="17" t="s">
        <v>68</v>
      </c>
      <c r="E41" s="17" t="s">
        <v>42</v>
      </c>
      <c r="F41" s="13">
        <v>45289</v>
      </c>
      <c r="G41" s="14" t="s">
        <v>26</v>
      </c>
      <c r="H41" s="15">
        <v>1</v>
      </c>
      <c r="I41" s="45">
        <v>1850</v>
      </c>
      <c r="J41" s="14">
        <v>44927</v>
      </c>
      <c r="K41" s="39">
        <f t="shared" si="0"/>
        <v>92.5</v>
      </c>
      <c r="L41" s="40">
        <v>36</v>
      </c>
      <c r="M41" s="43">
        <f t="shared" si="5"/>
        <v>48.82</v>
      </c>
      <c r="N41" s="41">
        <f>(YEAR($P$2)-YEAR(F41))*12+MONTH($P$2)-MONTH(F41)</f>
        <v>16</v>
      </c>
      <c r="O41" s="42">
        <f t="shared" si="3"/>
        <v>781.12</v>
      </c>
      <c r="P41" s="42">
        <f t="shared" si="1"/>
        <v>1068.88</v>
      </c>
      <c r="Q41" s="1">
        <f t="shared" si="4"/>
        <v>48.82</v>
      </c>
    </row>
    <row r="42" s="1" customFormat="1" ht="20" customHeight="1" spans="1:17">
      <c r="A42" s="9">
        <f>SUBTOTAL(103,$B$4:B41)</f>
        <v>38</v>
      </c>
      <c r="B42" s="17" t="s">
        <v>72</v>
      </c>
      <c r="C42" s="17" t="s">
        <v>24</v>
      </c>
      <c r="D42" s="17" t="s">
        <v>68</v>
      </c>
      <c r="E42" s="17" t="s">
        <v>31</v>
      </c>
      <c r="F42" s="13">
        <v>45289</v>
      </c>
      <c r="G42" s="14" t="s">
        <v>26</v>
      </c>
      <c r="H42" s="15">
        <v>1</v>
      </c>
      <c r="I42" s="45">
        <v>5600</v>
      </c>
      <c r="J42" s="14">
        <v>44927</v>
      </c>
      <c r="K42" s="39">
        <f t="shared" si="0"/>
        <v>280</v>
      </c>
      <c r="L42" s="40">
        <v>36</v>
      </c>
      <c r="M42" s="43">
        <f t="shared" si="5"/>
        <v>147.78</v>
      </c>
      <c r="N42" s="41">
        <f>(YEAR($P$2)-YEAR(F42))*12+MONTH($P$2)-MONTH(F42)</f>
        <v>16</v>
      </c>
      <c r="O42" s="42">
        <f t="shared" si="3"/>
        <v>2364.48</v>
      </c>
      <c r="P42" s="42">
        <f t="shared" si="1"/>
        <v>3235.52</v>
      </c>
      <c r="Q42" s="1">
        <f t="shared" si="4"/>
        <v>147.78</v>
      </c>
    </row>
    <row r="43" s="1" customFormat="1" ht="20" customHeight="1" spans="1:17">
      <c r="A43" s="9">
        <f>SUBTOTAL(103,$B$4:B42)</f>
        <v>39</v>
      </c>
      <c r="B43" s="17" t="s">
        <v>23</v>
      </c>
      <c r="C43" s="17" t="s">
        <v>24</v>
      </c>
      <c r="D43" s="17" t="s">
        <v>68</v>
      </c>
      <c r="E43" s="17" t="s">
        <v>73</v>
      </c>
      <c r="F43" s="13">
        <v>45621</v>
      </c>
      <c r="G43" s="14" t="s">
        <v>26</v>
      </c>
      <c r="H43" s="15">
        <v>1</v>
      </c>
      <c r="I43" s="45">
        <v>2500</v>
      </c>
      <c r="J43" s="14">
        <v>45627</v>
      </c>
      <c r="K43" s="39">
        <f t="shared" si="0"/>
        <v>125</v>
      </c>
      <c r="L43" s="40">
        <v>36</v>
      </c>
      <c r="M43" s="43">
        <f t="shared" si="5"/>
        <v>65.97</v>
      </c>
      <c r="N43" s="41">
        <f>(YEAR($P$2)-YEAR(F43))*12+MONTH($P$2)-MONTH(F43)</f>
        <v>5</v>
      </c>
      <c r="O43" s="42">
        <f t="shared" si="3"/>
        <v>329.85</v>
      </c>
      <c r="P43" s="42">
        <f t="shared" si="1"/>
        <v>2170.15</v>
      </c>
      <c r="Q43" s="1">
        <v>65.97</v>
      </c>
    </row>
    <row r="44" s="1" customFormat="1" ht="20" customHeight="1" spans="1:17">
      <c r="A44" s="9">
        <f>SUBTOTAL(103,$B$4:B43)</f>
        <v>40</v>
      </c>
      <c r="B44" s="17" t="s">
        <v>74</v>
      </c>
      <c r="C44" s="17" t="s">
        <v>20</v>
      </c>
      <c r="D44" s="17" t="s">
        <v>69</v>
      </c>
      <c r="E44" s="17" t="s">
        <v>28</v>
      </c>
      <c r="F44" s="13">
        <v>45603</v>
      </c>
      <c r="G44" s="14" t="s">
        <v>70</v>
      </c>
      <c r="H44" s="15">
        <v>16</v>
      </c>
      <c r="I44" s="45">
        <v>7760</v>
      </c>
      <c r="J44" s="14">
        <v>45627</v>
      </c>
      <c r="K44" s="39">
        <f t="shared" si="0"/>
        <v>388</v>
      </c>
      <c r="L44" s="40">
        <v>36</v>
      </c>
      <c r="M44" s="43">
        <f t="shared" si="5"/>
        <v>204.78</v>
      </c>
      <c r="N44" s="41">
        <f>(YEAR($P$2)-YEAR(F44))*12+MONTH($P$2)-MONTH(F44)</f>
        <v>5</v>
      </c>
      <c r="O44" s="42">
        <f t="shared" si="3"/>
        <v>1023.9</v>
      </c>
      <c r="P44" s="42">
        <f t="shared" si="1"/>
        <v>6736.1</v>
      </c>
      <c r="Q44" s="1">
        <v>204.78</v>
      </c>
    </row>
    <row r="45" s="1" customFormat="1" ht="20" customHeight="1" spans="1:16">
      <c r="A45" s="9"/>
      <c r="B45" s="18" t="s">
        <v>75</v>
      </c>
      <c r="C45" s="18"/>
      <c r="D45" s="18"/>
      <c r="E45" s="18"/>
      <c r="F45" s="17"/>
      <c r="G45" s="9"/>
      <c r="H45" s="19"/>
      <c r="I45" s="49">
        <f t="shared" ref="I45:P45" si="6">SUM(I5:I44)</f>
        <v>1773458</v>
      </c>
      <c r="J45" s="45"/>
      <c r="K45" s="45">
        <f t="shared" si="6"/>
        <v>88672.9</v>
      </c>
      <c r="L45" s="45"/>
      <c r="M45" s="45">
        <f t="shared" si="6"/>
        <v>750.5</v>
      </c>
      <c r="N45" s="45">
        <f t="shared" si="6"/>
        <v>1296</v>
      </c>
      <c r="O45" s="45">
        <f t="shared" si="6"/>
        <v>1670502.01</v>
      </c>
      <c r="P45" s="45">
        <f t="shared" si="6"/>
        <v>102955.99</v>
      </c>
    </row>
    <row r="46" s="1" customFormat="1" spans="6:8">
      <c r="F46" s="2"/>
      <c r="G46" s="3"/>
      <c r="H46" s="3"/>
    </row>
    <row r="47" s="1" customFormat="1" ht="14.25" spans="2:15">
      <c r="B47" s="20" t="s">
        <v>76</v>
      </c>
      <c r="E47" s="20"/>
      <c r="F47" s="21"/>
      <c r="G47" s="22"/>
      <c r="H47" s="22"/>
      <c r="O47" s="20" t="s">
        <v>77</v>
      </c>
    </row>
    <row r="48" s="1" customFormat="1" spans="6:8">
      <c r="F48" s="2"/>
      <c r="G48" s="3"/>
      <c r="H48" s="3"/>
    </row>
    <row r="49" s="1" customFormat="1" ht="16" customHeight="1" spans="2:16">
      <c r="B49" s="23" t="s">
        <v>78</v>
      </c>
      <c r="C49" s="22" t="s">
        <v>6</v>
      </c>
      <c r="D49" s="22"/>
      <c r="E49" s="23"/>
      <c r="F49" s="24"/>
      <c r="G49" s="23"/>
      <c r="H49" s="23"/>
      <c r="I49" s="23"/>
      <c r="J49" s="23" t="s">
        <v>79</v>
      </c>
      <c r="K49" s="23"/>
      <c r="L49" s="50">
        <v>42675</v>
      </c>
      <c r="M49" s="51"/>
      <c r="N49" s="23"/>
      <c r="O49" s="23"/>
      <c r="P49" s="23"/>
    </row>
    <row r="50" s="1" customFormat="1" ht="21" customHeight="1" spans="2:15">
      <c r="B50" s="25" t="s">
        <v>4</v>
      </c>
      <c r="C50" s="25" t="s">
        <v>31</v>
      </c>
      <c r="D50" s="25" t="s">
        <v>28</v>
      </c>
      <c r="E50" s="25" t="s">
        <v>42</v>
      </c>
      <c r="F50" s="25" t="s">
        <v>73</v>
      </c>
      <c r="G50" s="25" t="s">
        <v>75</v>
      </c>
      <c r="H50" s="26"/>
      <c r="I50" s="23" t="s">
        <v>79</v>
      </c>
      <c r="J50" s="23"/>
      <c r="K50" s="52">
        <f>P2</f>
        <v>45777</v>
      </c>
      <c r="L50" s="53"/>
      <c r="M50" s="54"/>
      <c r="N50" s="55"/>
      <c r="O50" s="56"/>
    </row>
    <row r="51" s="1" customFormat="1" ht="21" customHeight="1" spans="2:8">
      <c r="B51" s="27" t="s">
        <v>24</v>
      </c>
      <c r="C51" s="25">
        <v>147.78</v>
      </c>
      <c r="D51" s="25"/>
      <c r="E51" s="25">
        <v>205.83</v>
      </c>
      <c r="F51" s="25">
        <v>65.97</v>
      </c>
      <c r="G51" s="25">
        <f>SUM(C51:F51)</f>
        <v>419.58</v>
      </c>
      <c r="H51" s="3"/>
    </row>
    <row r="52" s="1" customFormat="1" ht="21" customHeight="1" spans="2:23">
      <c r="B52" s="27" t="s">
        <v>47</v>
      </c>
      <c r="C52" s="25"/>
      <c r="D52" s="25"/>
      <c r="E52" s="25">
        <v>97.64</v>
      </c>
      <c r="F52" s="25"/>
      <c r="G52" s="25">
        <f>SUM(E52:F52)</f>
        <v>97.64</v>
      </c>
      <c r="H52" s="3"/>
      <c r="Q52" t="s">
        <v>78</v>
      </c>
      <c r="R52" t="s">
        <v>6</v>
      </c>
      <c r="S52"/>
      <c r="T52"/>
      <c r="U52"/>
      <c r="V52"/>
      <c r="W52"/>
    </row>
    <row r="53" s="1" customFormat="1" ht="21" customHeight="1" spans="2:23">
      <c r="B53" s="27" t="s">
        <v>20</v>
      </c>
      <c r="C53" s="25"/>
      <c r="D53" s="25">
        <v>204.78</v>
      </c>
      <c r="E53" s="25">
        <v>28.5</v>
      </c>
      <c r="F53" s="25"/>
      <c r="G53" s="25">
        <f>D53+E53</f>
        <v>233.28</v>
      </c>
      <c r="H53" s="3"/>
      <c r="Q53" t="s">
        <v>4</v>
      </c>
      <c r="R53" t="s">
        <v>31</v>
      </c>
      <c r="S53" t="s">
        <v>28</v>
      </c>
      <c r="T53" t="s">
        <v>42</v>
      </c>
      <c r="U53" t="s">
        <v>63</v>
      </c>
      <c r="V53" t="s">
        <v>80</v>
      </c>
      <c r="W53" t="s">
        <v>75</v>
      </c>
    </row>
    <row r="54" s="1" customFormat="1" ht="21" customHeight="1" spans="2:23">
      <c r="B54" s="27" t="s">
        <v>75</v>
      </c>
      <c r="C54" s="25">
        <f>SUM(C51:C53)</f>
        <v>147.78</v>
      </c>
      <c r="D54" s="25">
        <f>SUM(D51:D53)</f>
        <v>204.78</v>
      </c>
      <c r="E54" s="25">
        <f>SUM(E51:E53)</f>
        <v>331.97</v>
      </c>
      <c r="F54" s="25">
        <f>SUM(F51:F53)</f>
        <v>65.97</v>
      </c>
      <c r="G54" s="25">
        <f>C54+E54+D54+F54</f>
        <v>750.5</v>
      </c>
      <c r="H54" s="3"/>
      <c r="Q54" t="s">
        <v>24</v>
      </c>
      <c r="R54">
        <v>147.78</v>
      </c>
      <c r="S54"/>
      <c r="T54">
        <v>245.26</v>
      </c>
      <c r="U54">
        <v>530.42</v>
      </c>
      <c r="V54"/>
      <c r="W54">
        <v>923.46</v>
      </c>
    </row>
    <row r="55" s="1" customFormat="1" ht="13.5" spans="6:23">
      <c r="F55" s="2"/>
      <c r="G55" s="3"/>
      <c r="H55" s="3"/>
      <c r="Q55" t="s">
        <v>47</v>
      </c>
      <c r="R55"/>
      <c r="S55"/>
      <c r="T55">
        <v>97.64</v>
      </c>
      <c r="U55"/>
      <c r="V55"/>
      <c r="W55">
        <v>97.64</v>
      </c>
    </row>
    <row r="56" s="1" customFormat="1" ht="13.5" spans="6:23">
      <c r="F56" s="2"/>
      <c r="G56" s="3"/>
      <c r="H56" s="3"/>
      <c r="Q56" t="s">
        <v>20</v>
      </c>
      <c r="R56"/>
      <c r="S56"/>
      <c r="T56">
        <v>28.5</v>
      </c>
      <c r="U56">
        <v>110.83</v>
      </c>
      <c r="V56"/>
      <c r="W56">
        <v>139.33</v>
      </c>
    </row>
    <row r="57" s="1" customFormat="1" ht="13.5" spans="4:23">
      <c r="D57"/>
      <c r="E57"/>
      <c r="F57"/>
      <c r="G57" s="28"/>
      <c r="H57" s="28"/>
      <c r="I57"/>
      <c r="J57"/>
      <c r="Q57" t="s">
        <v>75</v>
      </c>
      <c r="R57">
        <v>147.78</v>
      </c>
      <c r="S57"/>
      <c r="T57">
        <v>371.4</v>
      </c>
      <c r="U57">
        <v>641.25</v>
      </c>
      <c r="V57"/>
      <c r="W57">
        <v>1160.43</v>
      </c>
    </row>
    <row r="58" s="1" customFormat="1" ht="13.5" spans="3:19">
      <c r="C58" t="s">
        <v>4</v>
      </c>
      <c r="D58" t="s">
        <v>84</v>
      </c>
      <c r="E58"/>
      <c r="F58"/>
      <c r="G58" s="28"/>
      <c r="H58" s="28"/>
      <c r="I58"/>
      <c r="J58"/>
      <c r="Q58"/>
      <c r="R58"/>
      <c r="S58"/>
    </row>
    <row r="59" s="1" customFormat="1" ht="13.5" spans="3:19">
      <c r="C59" t="s">
        <v>24</v>
      </c>
      <c r="D59">
        <v>131476</v>
      </c>
      <c r="E59" s="28" t="s">
        <v>85</v>
      </c>
      <c r="F59" s="28" t="s">
        <v>86</v>
      </c>
      <c r="G59" s="28" t="s">
        <v>87</v>
      </c>
      <c r="H59" s="28" t="s">
        <v>88</v>
      </c>
      <c r="I59"/>
      <c r="J59"/>
      <c r="Q59"/>
      <c r="R59"/>
      <c r="S59"/>
    </row>
    <row r="60" s="1" customFormat="1" ht="13.5" spans="3:19">
      <c r="C60" t="s">
        <v>47</v>
      </c>
      <c r="D60">
        <v>1158900</v>
      </c>
      <c r="E60" s="29">
        <v>1158900</v>
      </c>
      <c r="F60" s="29">
        <v>4566000</v>
      </c>
      <c r="G60" s="30">
        <v>1776165.5</v>
      </c>
      <c r="H60" s="30">
        <v>1122810.6</v>
      </c>
      <c r="I60" s="29">
        <f>SUM(E60:H60)</f>
        <v>8623876.1</v>
      </c>
      <c r="J60"/>
      <c r="Q60"/>
      <c r="R60"/>
      <c r="S60"/>
    </row>
    <row r="61" ht="13.5" spans="3:19">
      <c r="C61" t="s">
        <v>20</v>
      </c>
      <c r="D61">
        <v>483082</v>
      </c>
      <c r="E61"/>
      <c r="F61"/>
      <c r="G61" s="28"/>
      <c r="H61" s="28"/>
      <c r="I61"/>
      <c r="J61"/>
      <c r="Q61"/>
      <c r="R61"/>
      <c r="S61"/>
    </row>
    <row r="62" ht="13.5" spans="3:19">
      <c r="C62" t="s">
        <v>75</v>
      </c>
      <c r="D62">
        <v>1773458</v>
      </c>
      <c r="E62"/>
      <c r="F62"/>
      <c r="G62" s="28"/>
      <c r="H62" s="28"/>
      <c r="I62"/>
      <c r="J62"/>
      <c r="Q62"/>
      <c r="R62"/>
      <c r="S62"/>
    </row>
    <row r="63" ht="13.5" spans="3:19">
      <c r="C63"/>
      <c r="D63"/>
      <c r="E63"/>
      <c r="F63"/>
      <c r="Q63"/>
      <c r="R63"/>
      <c r="S63"/>
    </row>
    <row r="64" ht="13.5" spans="3:19">
      <c r="C64"/>
      <c r="D64"/>
      <c r="E64"/>
      <c r="F64"/>
      <c r="Q64"/>
      <c r="R64"/>
      <c r="S64"/>
    </row>
    <row r="65" ht="18" customHeight="1" spans="2:19">
      <c r="B65" s="9" t="s">
        <v>83</v>
      </c>
      <c r="C65" s="57" t="s">
        <v>4</v>
      </c>
      <c r="D65" s="57" t="s">
        <v>10</v>
      </c>
      <c r="E65"/>
      <c r="F65"/>
      <c r="Q65"/>
      <c r="R65"/>
      <c r="S65"/>
    </row>
    <row r="66" ht="18" customHeight="1" spans="2:19">
      <c r="B66" s="9">
        <v>1</v>
      </c>
      <c r="C66" s="58" t="s">
        <v>24</v>
      </c>
      <c r="D66" s="59">
        <v>131476</v>
      </c>
      <c r="E66"/>
      <c r="F66"/>
      <c r="Q66"/>
      <c r="R66"/>
      <c r="S66"/>
    </row>
    <row r="67" ht="18" customHeight="1" spans="2:19">
      <c r="B67" s="9">
        <v>2</v>
      </c>
      <c r="C67" s="58" t="s">
        <v>47</v>
      </c>
      <c r="D67" s="59">
        <f>I60</f>
        <v>8623876.1</v>
      </c>
      <c r="E67"/>
      <c r="F67"/>
      <c r="Q67"/>
      <c r="R67"/>
      <c r="S67"/>
    </row>
    <row r="68" ht="18" customHeight="1" spans="2:19">
      <c r="B68" s="9">
        <v>3</v>
      </c>
      <c r="C68" s="58" t="s">
        <v>20</v>
      </c>
      <c r="D68" s="59">
        <v>483082</v>
      </c>
      <c r="E68"/>
      <c r="F68"/>
      <c r="Q68"/>
      <c r="R68"/>
      <c r="S68"/>
    </row>
    <row r="69" ht="18" customHeight="1" spans="2:19">
      <c r="B69" s="18"/>
      <c r="C69" s="58" t="s">
        <v>75</v>
      </c>
      <c r="D69" s="59">
        <f>SUM(D66:D68)</f>
        <v>9238434.1</v>
      </c>
      <c r="E69"/>
      <c r="F69"/>
      <c r="Q69"/>
      <c r="R69"/>
      <c r="S69"/>
    </row>
    <row r="70" ht="13.5" spans="3:6">
      <c r="C70"/>
      <c r="D70"/>
      <c r="E70"/>
      <c r="F70"/>
    </row>
    <row r="71" ht="13.5" spans="3:6">
      <c r="C71"/>
      <c r="D71"/>
      <c r="E71"/>
      <c r="F71"/>
    </row>
    <row r="72" ht="13.5" spans="3:6">
      <c r="C72"/>
      <c r="D72"/>
      <c r="E72"/>
      <c r="F72"/>
    </row>
    <row r="73" ht="13.5" spans="3:6">
      <c r="C73"/>
      <c r="D73"/>
      <c r="E73"/>
      <c r="F73"/>
    </row>
    <row r="74" ht="13.5" spans="3:6">
      <c r="C74"/>
      <c r="D74"/>
      <c r="E74"/>
      <c r="F74"/>
    </row>
    <row r="75" ht="13.5" spans="3:5">
      <c r="C75"/>
      <c r="D75"/>
      <c r="E75"/>
    </row>
  </sheetData>
  <autoFilter xmlns:etc="http://www.wps.cn/officeDocument/2017/etCustomData" ref="A4:X45" etc:filterBottomFollowUsedRange="0">
    <extLst/>
  </autoFilter>
  <mergeCells count="1">
    <mergeCell ref="B1:P1"/>
  </mergeCells>
  <pageMargins left="0.700694444444445" right="0.700694444444445" top="0.751388888888889" bottom="0.751388888888889" header="0.298611111111111" footer="0.298611111111111"/>
  <pageSetup paperSize="9" scale="41" orientation="landscape" horizontalDpi="600"/>
  <headerFooter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2024.12</vt:lpstr>
      <vt:lpstr>2025.1</vt:lpstr>
      <vt:lpstr>2025.2</vt:lpstr>
      <vt:lpstr>2025.3</vt:lpstr>
      <vt:lpstr>2025.4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莫霞（15878281646）</cp:lastModifiedBy>
  <dcterms:created xsi:type="dcterms:W3CDTF">2023-05-12T11:15:00Z</dcterms:created>
  <dcterms:modified xsi:type="dcterms:W3CDTF">2025-06-04T09:40:49Z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01D158816F254E2C807FC13D8D50CBBD_12</vt:lpwstr>
  </property>
  <property fmtid="{D5CDD505-2E9C-101B-9397-08002B2CF9AE}" pid="4" name="KSOReadingLayout">
    <vt:bool>true</vt:bool>
  </property>
</Properties>
</file>